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jetprocz.sharepoint.com/Sdilene dokumenty/DATA/Zakázky/21-017 Zubří rekreační středisko Jasenka/Produkt/F. Rozpočet/final/"/>
    </mc:Choice>
  </mc:AlternateContent>
  <xr:revisionPtr revIDLastSave="0" documentId="13_ncr:1_{B10E20B3-EEE7-4711-9897-DF960F63615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IO2 - Rozvody NN" sheetId="2" r:id="rId2"/>
    <sheet name="IO3 - Řídící systém" sheetId="3" r:id="rId3"/>
    <sheet name="IO4 - Osvětlení areálu a ..." sheetId="4" r:id="rId4"/>
  </sheets>
  <definedNames>
    <definedName name="_xlnm._FilterDatabase" localSheetId="1" hidden="1">'IO2 - Rozvody NN'!$C$134:$K$205</definedName>
    <definedName name="_xlnm._FilterDatabase" localSheetId="2" hidden="1">'IO3 - Řídící systém'!$C$121:$K$134</definedName>
    <definedName name="_xlnm._FilterDatabase" localSheetId="3" hidden="1">'IO4 - Osvětlení areálu a ...'!$C$128:$K$190</definedName>
    <definedName name="_xlnm.Print_Titles" localSheetId="1">'IO2 - Rozvody NN'!$134:$134</definedName>
    <definedName name="_xlnm.Print_Titles" localSheetId="2">'IO3 - Řídící systém'!$121:$121</definedName>
    <definedName name="_xlnm.Print_Titles" localSheetId="3">'IO4 - Osvětlení areálu a ...'!$128:$128</definedName>
    <definedName name="_xlnm.Print_Titles" localSheetId="0">'Rekapitulace stavby'!$92:$92</definedName>
    <definedName name="_xlnm.Print_Area" localSheetId="1">'IO2 - Rozvody NN'!$C$4:$J$76,'IO2 - Rozvody NN'!$C$82:$J$116,'IO2 - Rozvody NN'!$C$122:$J$205</definedName>
    <definedName name="_xlnm.Print_Area" localSheetId="2">'IO3 - Řídící systém'!$C$4:$J$76,'IO3 - Řídící systém'!$C$82:$J$103,'IO3 - Řídící systém'!$C$109:$J$134</definedName>
    <definedName name="_xlnm.Print_Area" localSheetId="3">'IO4 - Osvětlení areálu a ...'!$C$4:$J$76,'IO4 - Osvětlení areálu a ...'!$C$82:$J$110,'IO4 - Osvětlení areálu a ...'!$C$116:$J$190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3" i="4" l="1"/>
  <c r="J37" i="4"/>
  <c r="J36" i="4"/>
  <c r="AY97" i="1"/>
  <c r="J35" i="4"/>
  <c r="AX97" i="1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J99" i="4"/>
  <c r="BI132" i="4"/>
  <c r="BH132" i="4"/>
  <c r="BG132" i="4"/>
  <c r="BF132" i="4"/>
  <c r="T132" i="4"/>
  <c r="T131" i="4" s="1"/>
  <c r="T130" i="4" s="1"/>
  <c r="R132" i="4"/>
  <c r="R131" i="4"/>
  <c r="R130" i="4" s="1"/>
  <c r="P132" i="4"/>
  <c r="P131" i="4" s="1"/>
  <c r="P130" i="4" s="1"/>
  <c r="J126" i="4"/>
  <c r="F123" i="4"/>
  <c r="E121" i="4"/>
  <c r="J92" i="4"/>
  <c r="F89" i="4"/>
  <c r="E87" i="4"/>
  <c r="J21" i="4"/>
  <c r="E21" i="4"/>
  <c r="J125" i="4" s="1"/>
  <c r="J20" i="4"/>
  <c r="J18" i="4"/>
  <c r="E18" i="4"/>
  <c r="F126" i="4" s="1"/>
  <c r="J17" i="4"/>
  <c r="J15" i="4"/>
  <c r="E15" i="4"/>
  <c r="F91" i="4" s="1"/>
  <c r="J14" i="4"/>
  <c r="J12" i="4"/>
  <c r="J123" i="4" s="1"/>
  <c r="E7" i="4"/>
  <c r="E119" i="4"/>
  <c r="J37" i="3"/>
  <c r="J36" i="3"/>
  <c r="AY96" i="1" s="1"/>
  <c r="J35" i="3"/>
  <c r="AX96" i="1"/>
  <c r="BI134" i="3"/>
  <c r="BH134" i="3"/>
  <c r="BG134" i="3"/>
  <c r="BF134" i="3"/>
  <c r="T134" i="3"/>
  <c r="T133" i="3" s="1"/>
  <c r="R134" i="3"/>
  <c r="R133" i="3"/>
  <c r="P134" i="3"/>
  <c r="P133" i="3" s="1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J119" i="3"/>
  <c r="F116" i="3"/>
  <c r="E114" i="3"/>
  <c r="J92" i="3"/>
  <c r="F89" i="3"/>
  <c r="E87" i="3"/>
  <c r="J21" i="3"/>
  <c r="E21" i="3"/>
  <c r="J91" i="3" s="1"/>
  <c r="J20" i="3"/>
  <c r="J18" i="3"/>
  <c r="E18" i="3"/>
  <c r="F119" i="3" s="1"/>
  <c r="J17" i="3"/>
  <c r="J15" i="3"/>
  <c r="E15" i="3"/>
  <c r="F118" i="3" s="1"/>
  <c r="J14" i="3"/>
  <c r="J12" i="3"/>
  <c r="J89" i="3" s="1"/>
  <c r="E7" i="3"/>
  <c r="E112" i="3"/>
  <c r="J37" i="2"/>
  <c r="J36" i="2"/>
  <c r="AY95" i="1" s="1"/>
  <c r="J35" i="2"/>
  <c r="AX95" i="1"/>
  <c r="BI205" i="2"/>
  <c r="BH205" i="2"/>
  <c r="BG205" i="2"/>
  <c r="BF205" i="2"/>
  <c r="T205" i="2"/>
  <c r="T204" i="2" s="1"/>
  <c r="R205" i="2"/>
  <c r="R204" i="2"/>
  <c r="P205" i="2"/>
  <c r="P204" i="2" s="1"/>
  <c r="BI203" i="2"/>
  <c r="BH203" i="2"/>
  <c r="BG203" i="2"/>
  <c r="BF203" i="2"/>
  <c r="T203" i="2"/>
  <c r="T202" i="2"/>
  <c r="R203" i="2"/>
  <c r="R202" i="2" s="1"/>
  <c r="R201" i="2" s="1"/>
  <c r="P203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T156" i="2"/>
  <c r="R157" i="2"/>
  <c r="R156" i="2" s="1"/>
  <c r="P157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T140" i="2"/>
  <c r="R141" i="2"/>
  <c r="R140" i="2"/>
  <c r="P141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J132" i="2"/>
  <c r="F129" i="2"/>
  <c r="E127" i="2"/>
  <c r="J92" i="2"/>
  <c r="F89" i="2"/>
  <c r="E87" i="2"/>
  <c r="J21" i="2"/>
  <c r="E21" i="2"/>
  <c r="J131" i="2" s="1"/>
  <c r="J20" i="2"/>
  <c r="J18" i="2"/>
  <c r="E18" i="2"/>
  <c r="F132" i="2"/>
  <c r="J17" i="2"/>
  <c r="J15" i="2"/>
  <c r="E15" i="2"/>
  <c r="F131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61" i="2"/>
  <c r="BK147" i="2"/>
  <c r="BK182" i="2"/>
  <c r="J171" i="2"/>
  <c r="BK157" i="2"/>
  <c r="BK139" i="2"/>
  <c r="BK184" i="2"/>
  <c r="BK171" i="2"/>
  <c r="J148" i="2"/>
  <c r="AS94" i="1"/>
  <c r="J187" i="2"/>
  <c r="J178" i="2"/>
  <c r="BK172" i="2"/>
  <c r="BK154" i="2"/>
  <c r="J205" i="2"/>
  <c r="BK126" i="3"/>
  <c r="J130" i="3"/>
  <c r="BK157" i="4"/>
  <c r="BK189" i="4"/>
  <c r="BK176" i="4"/>
  <c r="BK156" i="4"/>
  <c r="J190" i="4"/>
  <c r="BK155" i="4"/>
  <c r="BK171" i="4"/>
  <c r="BK154" i="4"/>
  <c r="BK175" i="4"/>
  <c r="BK149" i="4"/>
  <c r="J146" i="4"/>
  <c r="J143" i="4"/>
  <c r="BK159" i="4"/>
  <c r="BK198" i="2"/>
  <c r="BK153" i="2"/>
  <c r="J184" i="2"/>
  <c r="J173" i="2"/>
  <c r="BK159" i="2"/>
  <c r="BK144" i="2"/>
  <c r="BK181" i="2"/>
  <c r="J168" i="2"/>
  <c r="J147" i="2"/>
  <c r="J203" i="2"/>
  <c r="BK194" i="2"/>
  <c r="BK186" i="2"/>
  <c r="BK177" i="2"/>
  <c r="J169" i="2"/>
  <c r="J144" i="2"/>
  <c r="BK130" i="3"/>
  <c r="J132" i="3"/>
  <c r="J156" i="4"/>
  <c r="BK180" i="4"/>
  <c r="J170" i="4"/>
  <c r="J153" i="4"/>
  <c r="J139" i="4"/>
  <c r="BK145" i="4"/>
  <c r="J181" i="4"/>
  <c r="BK152" i="4"/>
  <c r="J166" i="4"/>
  <c r="J138" i="4"/>
  <c r="J172" i="4"/>
  <c r="BK153" i="4"/>
  <c r="J159" i="2"/>
  <c r="J141" i="2"/>
  <c r="BK183" i="2"/>
  <c r="BK168" i="2"/>
  <c r="BK152" i="2"/>
  <c r="BK185" i="2"/>
  <c r="BK176" i="2"/>
  <c r="BK162" i="2"/>
  <c r="BK141" i="2"/>
  <c r="J199" i="2"/>
  <c r="J194" i="2"/>
  <c r="J180" i="2"/>
  <c r="BK167" i="2"/>
  <c r="BK205" i="2"/>
  <c r="J131" i="3"/>
  <c r="J127" i="3"/>
  <c r="J151" i="4"/>
  <c r="J177" i="4"/>
  <c r="J160" i="4"/>
  <c r="BK143" i="4"/>
  <c r="J171" i="4"/>
  <c r="J132" i="4"/>
  <c r="BK158" i="4"/>
  <c r="BK142" i="4"/>
  <c r="BK162" i="4"/>
  <c r="J188" i="4"/>
  <c r="J144" i="4"/>
  <c r="BK138" i="4"/>
  <c r="BK199" i="2"/>
  <c r="J139" i="2"/>
  <c r="BK180" i="2"/>
  <c r="J170" i="2"/>
  <c r="J153" i="2"/>
  <c r="BK196" i="2"/>
  <c r="J179" i="2"/>
  <c r="J167" i="2"/>
  <c r="J146" i="2"/>
  <c r="J200" i="2"/>
  <c r="BK193" i="2"/>
  <c r="J185" i="2"/>
  <c r="BK175" i="2"/>
  <c r="BK164" i="2"/>
  <c r="BK146" i="2"/>
  <c r="J195" i="2"/>
  <c r="J126" i="3"/>
  <c r="J162" i="4"/>
  <c r="BK132" i="4"/>
  <c r="BK179" i="4"/>
  <c r="J163" i="4"/>
  <c r="J145" i="4"/>
  <c r="J176" i="4"/>
  <c r="J173" i="4"/>
  <c r="J141" i="4"/>
  <c r="BK139" i="4"/>
  <c r="J189" i="4"/>
  <c r="BK184" i="4"/>
  <c r="BK182" i="4"/>
  <c r="BK181" i="4"/>
  <c r="J180" i="4"/>
  <c r="J179" i="4"/>
  <c r="J164" i="4"/>
  <c r="J142" i="4"/>
  <c r="J159" i="4"/>
  <c r="BK161" i="4"/>
  <c r="J163" i="2"/>
  <c r="BK187" i="2"/>
  <c r="J172" i="2"/>
  <c r="J154" i="2"/>
  <c r="J138" i="2"/>
  <c r="J177" i="2"/>
  <c r="J157" i="2"/>
  <c r="BK138" i="2"/>
  <c r="J196" i="2"/>
  <c r="J189" i="2"/>
  <c r="J181" i="2"/>
  <c r="BK173" i="2"/>
  <c r="BK163" i="2"/>
  <c r="J145" i="2"/>
  <c r="BK134" i="3"/>
  <c r="BK132" i="3"/>
  <c r="BK170" i="4"/>
  <c r="J149" i="4"/>
  <c r="J184" i="4"/>
  <c r="BK167" i="4"/>
  <c r="BK146" i="4"/>
  <c r="BK166" i="4"/>
  <c r="BK190" i="4"/>
  <c r="BK160" i="4"/>
  <c r="BK144" i="4"/>
  <c r="J152" i="4"/>
  <c r="J136" i="4"/>
  <c r="J161" i="4"/>
  <c r="BK164" i="4"/>
  <c r="J164" i="2"/>
  <c r="BK189" i="2"/>
  <c r="J176" i="2"/>
  <c r="BK169" i="2"/>
  <c r="J151" i="2"/>
  <c r="J190" i="2"/>
  <c r="J175" i="2"/>
  <c r="J161" i="2"/>
  <c r="BK145" i="2"/>
  <c r="J198" i="2"/>
  <c r="J193" i="2"/>
  <c r="J183" i="2"/>
  <c r="J174" i="2"/>
  <c r="J162" i="2"/>
  <c r="BK195" i="2"/>
  <c r="J134" i="3"/>
  <c r="J175" i="4"/>
  <c r="J155" i="4"/>
  <c r="BK188" i="4"/>
  <c r="BK173" i="4"/>
  <c r="J154" i="4"/>
  <c r="J182" i="4"/>
  <c r="BK136" i="4"/>
  <c r="BK174" i="4"/>
  <c r="J157" i="4"/>
  <c r="BK172" i="4"/>
  <c r="J137" i="4"/>
  <c r="J158" i="4"/>
  <c r="BK163" i="4"/>
  <c r="BK160" i="2"/>
  <c r="J186" i="2"/>
  <c r="BK178" i="2"/>
  <c r="J160" i="2"/>
  <c r="BK148" i="2"/>
  <c r="J182" i="2"/>
  <c r="BK174" i="2"/>
  <c r="J152" i="2"/>
  <c r="BK203" i="2"/>
  <c r="BK200" i="2"/>
  <c r="BK190" i="2"/>
  <c r="BK179" i="2"/>
  <c r="BK170" i="2"/>
  <c r="BK151" i="2"/>
  <c r="BK127" i="3"/>
  <c r="BK131" i="3"/>
  <c r="J167" i="4"/>
  <c r="BK137" i="4"/>
  <c r="J183" i="4"/>
  <c r="J168" i="4"/>
  <c r="BK150" i="4"/>
  <c r="BK183" i="4"/>
  <c r="BK140" i="4"/>
  <c r="BK168" i="4"/>
  <c r="BK151" i="4"/>
  <c r="J174" i="4"/>
  <c r="BK141" i="4"/>
  <c r="BK177" i="4"/>
  <c r="J150" i="4"/>
  <c r="J140" i="4"/>
  <c r="P201" i="2" l="1"/>
  <c r="T201" i="2"/>
  <c r="R143" i="2"/>
  <c r="R142" i="2"/>
  <c r="T150" i="2"/>
  <c r="T149" i="2"/>
  <c r="T158" i="2"/>
  <c r="P188" i="2"/>
  <c r="R192" i="2"/>
  <c r="R191" i="2" s="1"/>
  <c r="R125" i="3"/>
  <c r="R124" i="3"/>
  <c r="R123" i="3" s="1"/>
  <c r="R122" i="3" s="1"/>
  <c r="R129" i="3"/>
  <c r="R128" i="3"/>
  <c r="P137" i="2"/>
  <c r="BK150" i="2"/>
  <c r="BK149" i="2"/>
  <c r="J149" i="2"/>
  <c r="J102" i="2" s="1"/>
  <c r="R166" i="2"/>
  <c r="P192" i="2"/>
  <c r="P191" i="2"/>
  <c r="BK143" i="2"/>
  <c r="J143" i="2" s="1"/>
  <c r="J101" i="2" s="1"/>
  <c r="T166" i="2"/>
  <c r="T192" i="2"/>
  <c r="T191" i="2"/>
  <c r="R148" i="4"/>
  <c r="BK178" i="4"/>
  <c r="J178" i="4" s="1"/>
  <c r="J106" i="4" s="1"/>
  <c r="T137" i="2"/>
  <c r="R150" i="2"/>
  <c r="R149" i="2" s="1"/>
  <c r="P158" i="2"/>
  <c r="BK188" i="2"/>
  <c r="J188" i="2"/>
  <c r="J109" i="2" s="1"/>
  <c r="BK197" i="2"/>
  <c r="J197" i="2"/>
  <c r="J112" i="2"/>
  <c r="P125" i="3"/>
  <c r="P124" i="3"/>
  <c r="P123" i="3"/>
  <c r="T125" i="3"/>
  <c r="T124" i="3" s="1"/>
  <c r="T123" i="3" s="1"/>
  <c r="P129" i="3"/>
  <c r="P128" i="3"/>
  <c r="BK135" i="4"/>
  <c r="BK148" i="4"/>
  <c r="J148" i="4"/>
  <c r="J103" i="4"/>
  <c r="BK165" i="4"/>
  <c r="J165" i="4" s="1"/>
  <c r="J104" i="4" s="1"/>
  <c r="BK169" i="4"/>
  <c r="J169" i="4" s="1"/>
  <c r="J105" i="4" s="1"/>
  <c r="P178" i="4"/>
  <c r="P187" i="4"/>
  <c r="P186" i="4" s="1"/>
  <c r="P185" i="4" s="1"/>
  <c r="BK137" i="2"/>
  <c r="J137" i="2"/>
  <c r="J98" i="2" s="1"/>
  <c r="P143" i="2"/>
  <c r="P142" i="2"/>
  <c r="P166" i="2"/>
  <c r="P165" i="2" s="1"/>
  <c r="BK192" i="2"/>
  <c r="J192" i="2"/>
  <c r="J111" i="2"/>
  <c r="T197" i="2"/>
  <c r="BK125" i="3"/>
  <c r="J125" i="3" s="1"/>
  <c r="J99" i="3" s="1"/>
  <c r="BK124" i="3"/>
  <c r="BK123" i="3" s="1"/>
  <c r="J123" i="3" s="1"/>
  <c r="J97" i="3" s="1"/>
  <c r="J124" i="3"/>
  <c r="J98" i="3" s="1"/>
  <c r="BK129" i="3"/>
  <c r="J129" i="3"/>
  <c r="J101" i="3"/>
  <c r="T129" i="3"/>
  <c r="T128" i="3"/>
  <c r="R135" i="4"/>
  <c r="P165" i="4"/>
  <c r="P147" i="4" s="1"/>
  <c r="P169" i="4"/>
  <c r="T178" i="4"/>
  <c r="BK187" i="4"/>
  <c r="BK186" i="4"/>
  <c r="J186" i="4" s="1"/>
  <c r="J108" i="4" s="1"/>
  <c r="T143" i="2"/>
  <c r="T142" i="2"/>
  <c r="BK158" i="2"/>
  <c r="J158" i="2" s="1"/>
  <c r="J106" i="2" s="1"/>
  <c r="R158" i="2"/>
  <c r="T188" i="2"/>
  <c r="R197" i="2"/>
  <c r="P135" i="4"/>
  <c r="T148" i="4"/>
  <c r="T147" i="4" s="1"/>
  <c r="T165" i="4"/>
  <c r="T169" i="4"/>
  <c r="R187" i="4"/>
  <c r="R186" i="4" s="1"/>
  <c r="R185" i="4" s="1"/>
  <c r="R137" i="2"/>
  <c r="R136" i="2"/>
  <c r="P150" i="2"/>
  <c r="P149" i="2" s="1"/>
  <c r="BK166" i="2"/>
  <c r="J166" i="2"/>
  <c r="J108" i="2" s="1"/>
  <c r="R188" i="2"/>
  <c r="P197" i="2"/>
  <c r="T135" i="4"/>
  <c r="P148" i="4"/>
  <c r="R165" i="4"/>
  <c r="R169" i="4"/>
  <c r="R178" i="4"/>
  <c r="T187" i="4"/>
  <c r="T186" i="4" s="1"/>
  <c r="T185" i="4" s="1"/>
  <c r="BK140" i="2"/>
  <c r="J140" i="2"/>
  <c r="J99" i="2" s="1"/>
  <c r="BK204" i="2"/>
  <c r="J204" i="2"/>
  <c r="J115" i="2"/>
  <c r="BK156" i="2"/>
  <c r="J156" i="2" s="1"/>
  <c r="J105" i="2" s="1"/>
  <c r="BK202" i="2"/>
  <c r="J202" i="2" s="1"/>
  <c r="J114" i="2" s="1"/>
  <c r="BK133" i="3"/>
  <c r="BK128" i="3" s="1"/>
  <c r="J128" i="3" s="1"/>
  <c r="J100" i="3" s="1"/>
  <c r="J133" i="3"/>
  <c r="J102" i="3" s="1"/>
  <c r="BK131" i="4"/>
  <c r="BK130" i="4"/>
  <c r="J91" i="4"/>
  <c r="BE137" i="4"/>
  <c r="BE138" i="4"/>
  <c r="BE151" i="4"/>
  <c r="BE152" i="4"/>
  <c r="BE168" i="4"/>
  <c r="F92" i="4"/>
  <c r="BE142" i="4"/>
  <c r="BE154" i="4"/>
  <c r="BE155" i="4"/>
  <c r="BE156" i="4"/>
  <c r="BE157" i="4"/>
  <c r="BE173" i="4"/>
  <c r="BE174" i="4"/>
  <c r="BE181" i="4"/>
  <c r="BE183" i="4"/>
  <c r="BE184" i="4"/>
  <c r="J89" i="4"/>
  <c r="F125" i="4"/>
  <c r="BE139" i="4"/>
  <c r="BE140" i="4"/>
  <c r="BE150" i="4"/>
  <c r="BE158" i="4"/>
  <c r="BE160" i="4"/>
  <c r="BE161" i="4"/>
  <c r="BE171" i="4"/>
  <c r="BE188" i="4"/>
  <c r="E85" i="4"/>
  <c r="BE132" i="4"/>
  <c r="BE136" i="4"/>
  <c r="BE149" i="4"/>
  <c r="BE153" i="4"/>
  <c r="BE163" i="4"/>
  <c r="BE164" i="4"/>
  <c r="BE166" i="4"/>
  <c r="BE167" i="4"/>
  <c r="BE170" i="4"/>
  <c r="BE172" i="4"/>
  <c r="BE176" i="4"/>
  <c r="BE159" i="4"/>
  <c r="BE162" i="4"/>
  <c r="BE175" i="4"/>
  <c r="BE177" i="4"/>
  <c r="BE179" i="4"/>
  <c r="BE180" i="4"/>
  <c r="BE189" i="4"/>
  <c r="BE141" i="4"/>
  <c r="BE182" i="4"/>
  <c r="BE190" i="4"/>
  <c r="BE143" i="4"/>
  <c r="BE144" i="4"/>
  <c r="BE145" i="4"/>
  <c r="BE146" i="4"/>
  <c r="BK142" i="2"/>
  <c r="J142" i="2" s="1"/>
  <c r="J100" i="2" s="1"/>
  <c r="F91" i="3"/>
  <c r="J118" i="3"/>
  <c r="E85" i="3"/>
  <c r="F92" i="3"/>
  <c r="J116" i="3"/>
  <c r="BE126" i="3"/>
  <c r="BE127" i="3"/>
  <c r="J150" i="2"/>
  <c r="J103" i="2"/>
  <c r="BE130" i="3"/>
  <c r="BE131" i="3"/>
  <c r="BE134" i="3"/>
  <c r="BE132" i="3"/>
  <c r="F92" i="2"/>
  <c r="J129" i="2"/>
  <c r="BE138" i="2"/>
  <c r="BE139" i="2"/>
  <c r="BE144" i="2"/>
  <c r="BE147" i="2"/>
  <c r="BE148" i="2"/>
  <c r="BE168" i="2"/>
  <c r="BE169" i="2"/>
  <c r="BE170" i="2"/>
  <c r="BE174" i="2"/>
  <c r="BE175" i="2"/>
  <c r="BE176" i="2"/>
  <c r="BE177" i="2"/>
  <c r="BE179" i="2"/>
  <c r="BE180" i="2"/>
  <c r="BE183" i="2"/>
  <c r="BE185" i="2"/>
  <c r="BE186" i="2"/>
  <c r="BE189" i="2"/>
  <c r="BE190" i="2"/>
  <c r="BE193" i="2"/>
  <c r="BE199" i="2"/>
  <c r="BE205" i="2"/>
  <c r="BE198" i="2"/>
  <c r="BE200" i="2"/>
  <c r="J91" i="2"/>
  <c r="BE145" i="2"/>
  <c r="BE153" i="2"/>
  <c r="BE157" i="2"/>
  <c r="BE159" i="2"/>
  <c r="BE167" i="2"/>
  <c r="BE171" i="2"/>
  <c r="BE172" i="2"/>
  <c r="BE173" i="2"/>
  <c r="BE182" i="2"/>
  <c r="BE184" i="2"/>
  <c r="BE187" i="2"/>
  <c r="BE203" i="2"/>
  <c r="BE195" i="2"/>
  <c r="F91" i="2"/>
  <c r="E125" i="2"/>
  <c r="BE146" i="2"/>
  <c r="BE160" i="2"/>
  <c r="BE161" i="2"/>
  <c r="BE162" i="2"/>
  <c r="BE163" i="2"/>
  <c r="BE164" i="2"/>
  <c r="BE178" i="2"/>
  <c r="BE181" i="2"/>
  <c r="BE194" i="2"/>
  <c r="BE141" i="2"/>
  <c r="BE151" i="2"/>
  <c r="BE152" i="2"/>
  <c r="BE154" i="2"/>
  <c r="BE196" i="2"/>
  <c r="J34" i="3"/>
  <c r="AW96" i="1" s="1"/>
  <c r="F34" i="3"/>
  <c r="BA96" i="1"/>
  <c r="F36" i="3"/>
  <c r="BC96" i="1"/>
  <c r="F37" i="3"/>
  <c r="BD96" i="1"/>
  <c r="F35" i="3"/>
  <c r="BB96" i="1" s="1"/>
  <c r="F35" i="4"/>
  <c r="BB97" i="1"/>
  <c r="F35" i="2"/>
  <c r="BB95" i="1"/>
  <c r="J34" i="4"/>
  <c r="AW97" i="1"/>
  <c r="F36" i="2"/>
  <c r="BC95" i="1" s="1"/>
  <c r="F34" i="2"/>
  <c r="BA95" i="1"/>
  <c r="F36" i="4"/>
  <c r="BC97" i="1"/>
  <c r="J34" i="2"/>
  <c r="AW95" i="1"/>
  <c r="F34" i="4"/>
  <c r="BA97" i="1" s="1"/>
  <c r="F37" i="2"/>
  <c r="BD95" i="1"/>
  <c r="F37" i="4"/>
  <c r="BD97" i="1"/>
  <c r="T134" i="4" l="1"/>
  <c r="T129" i="4" s="1"/>
  <c r="P155" i="2"/>
  <c r="P122" i="3"/>
  <c r="AU96" i="1"/>
  <c r="R165" i="2"/>
  <c r="R155" i="2" s="1"/>
  <c r="R135" i="2" s="1"/>
  <c r="T136" i="2"/>
  <c r="R147" i="4"/>
  <c r="R134" i="4"/>
  <c r="R129" i="4" s="1"/>
  <c r="P134" i="4"/>
  <c r="P129" i="4" s="1"/>
  <c r="AU97" i="1" s="1"/>
  <c r="T122" i="3"/>
  <c r="T165" i="2"/>
  <c r="T155" i="2" s="1"/>
  <c r="P136" i="2"/>
  <c r="BK201" i="2"/>
  <c r="J201" i="2"/>
  <c r="J113" i="2" s="1"/>
  <c r="BK191" i="2"/>
  <c r="J191" i="2"/>
  <c r="J110" i="2"/>
  <c r="J131" i="4"/>
  <c r="J98" i="4"/>
  <c r="J135" i="4"/>
  <c r="J101" i="4"/>
  <c r="BK165" i="2"/>
  <c r="J165" i="2" s="1"/>
  <c r="J107" i="2" s="1"/>
  <c r="J130" i="4"/>
  <c r="J97" i="4" s="1"/>
  <c r="BK147" i="4"/>
  <c r="J147" i="4" s="1"/>
  <c r="J102" i="4" s="1"/>
  <c r="J187" i="4"/>
  <c r="J109" i="4" s="1"/>
  <c r="BK155" i="2"/>
  <c r="J155" i="2"/>
  <c r="J104" i="2" s="1"/>
  <c r="BK185" i="4"/>
  <c r="J185" i="4" s="1"/>
  <c r="J107" i="4" s="1"/>
  <c r="BK122" i="3"/>
  <c r="J122" i="3" s="1"/>
  <c r="J30" i="3" s="1"/>
  <c r="AG96" i="1" s="1"/>
  <c r="BK136" i="2"/>
  <c r="J136" i="2"/>
  <c r="J97" i="2" s="1"/>
  <c r="F33" i="3"/>
  <c r="AZ96" i="1" s="1"/>
  <c r="BB94" i="1"/>
  <c r="W31" i="1" s="1"/>
  <c r="F33" i="4"/>
  <c r="AZ97" i="1"/>
  <c r="J33" i="2"/>
  <c r="AV95" i="1" s="1"/>
  <c r="AT95" i="1" s="1"/>
  <c r="J33" i="3"/>
  <c r="AV96" i="1"/>
  <c r="AT96" i="1"/>
  <c r="BD94" i="1"/>
  <c r="W33" i="1"/>
  <c r="BA94" i="1"/>
  <c r="W30" i="1" s="1"/>
  <c r="BC94" i="1"/>
  <c r="W32" i="1" s="1"/>
  <c r="F33" i="2"/>
  <c r="AZ95" i="1"/>
  <c r="J33" i="4"/>
  <c r="AV97" i="1" s="1"/>
  <c r="AT97" i="1" s="1"/>
  <c r="T135" i="2" l="1"/>
  <c r="P135" i="2"/>
  <c r="AU95" i="1"/>
  <c r="BK134" i="4"/>
  <c r="J134" i="4"/>
  <c r="J100" i="4"/>
  <c r="AN96" i="1"/>
  <c r="J96" i="3"/>
  <c r="J39" i="3"/>
  <c r="BK135" i="2"/>
  <c r="J135" i="2"/>
  <c r="J96" i="2" s="1"/>
  <c r="AU94" i="1"/>
  <c r="AX94" i="1"/>
  <c r="AY94" i="1"/>
  <c r="AW94" i="1"/>
  <c r="AK30" i="1" s="1"/>
  <c r="AZ94" i="1"/>
  <c r="W29" i="1"/>
  <c r="BK129" i="4" l="1"/>
  <c r="J129" i="4"/>
  <c r="J30" i="4"/>
  <c r="AG97" i="1" s="1"/>
  <c r="J30" i="2"/>
  <c r="AG95" i="1" s="1"/>
  <c r="AV94" i="1"/>
  <c r="AK29" i="1" s="1"/>
  <c r="J39" i="4" l="1"/>
  <c r="J96" i="4"/>
  <c r="J39" i="2"/>
  <c r="AN95" i="1"/>
  <c r="AN97" i="1"/>
  <c r="AG94" i="1"/>
  <c r="AN94" i="1" s="1"/>
  <c r="AT94" i="1"/>
  <c r="AK26" i="1" l="1"/>
  <c r="AK35" i="1" s="1"/>
</calcChain>
</file>

<file path=xl/sharedStrings.xml><?xml version="1.0" encoding="utf-8"?>
<sst xmlns="http://schemas.openxmlformats.org/spreadsheetml/2006/main" count="2231" uniqueCount="548">
  <si>
    <t>Export Komplet</t>
  </si>
  <si>
    <t/>
  </si>
  <si>
    <t>2.0</t>
  </si>
  <si>
    <t>False</t>
  </si>
  <si>
    <t>{e7396c00-633f-4a0b-b2cc-91600cdc8049}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</si>
  <si>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</si>
  <si>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</si>
  <si>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</si>
  <si>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</si>
  <si>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</si>
  <si>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</si>
  <si>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</si>
  <si>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</si>
  <si>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21-017-02</t>
  </si>
  <si>
    <t>Stavba:</t>
  </si>
  <si>
    <t>Zubří rekreační středisko Jesenka - Etapa 2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</si>
  <si>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</si>
  <si>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</si>
  <si>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</si>
  <si>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</si>
  <si>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</si>
  <si>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</si>
  <si>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</si>
  <si>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</si>
  <si>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</si>
  <si>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</si>
  <si>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</si>
  <si>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</si>
  <si>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</si>
  <si>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</si>
  <si>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</si>
  <si>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</si>
  <si>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</si>
  <si>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</si>
  <si>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</si>
  <si>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</si>
  <si>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</si>
  <si>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</si>
  <si>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</si>
  <si>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</si>
  <si>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</si>
  <si>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</si>
  <si>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</si>
  <si>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</si>
  <si>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</si>
  <si>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</si>
  <si>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</si>
  <si>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</si>
  <si>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</si>
  <si>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</si>
  <si>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</si>
  <si>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</si>
  <si>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</si>
  <si>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</si>
  <si>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</si>
  <si>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</si>
  <si>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</si>
  <si>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</si>
  <si>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</si>
  <si>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</si>
  <si>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</si>
  <si>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</si>
  <si>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</si>
  <si>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</si>
  <si>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</si>
  <si>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</si>
  <si>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</si>
  <si>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</si>
  <si>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</si>
  <si>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</si>
  <si>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</si>
  <si>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</si>
  <si>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</si>
  <si>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</si>
  <si>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IO2</t>
  </si>
  <si>
    <t>Rozvody NN</t>
  </si>
  <si>
    <t>STA</t>
  </si>
  <si>
    <t>1</t>
  </si>
  <si>
    <t>{e833c0d2-30be-478f-ba94-46af407cebe0}</t>
  </si>
  <si>
    <t>2</t>
  </si>
  <si>
    <t>IO3</t>
  </si>
  <si>
    <t>Řídící systém</t>
  </si>
  <si>
    <t>{d4749511-d244-46cb-82a8-c955675a8f68}</t>
  </si>
  <si>
    <t>IO4</t>
  </si>
  <si>
    <t>Osvětlení areálu a sportoviště</t>
  </si>
  <si>
    <t>{eb20834b-e31a-48c8-9f74-9557c0c9fe85}</t>
  </si>
  <si>
    <t>KRYCÍ LIST SOUPISU PRACÍ</t>
  </si>
  <si>
    <t>Objekt:</t>
  </si>
  <si>
    <t>IO2 - Rozvody NN</t>
  </si>
  <si>
    <t>Lukáš Brázda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</si>
  <si>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</si>
  <si>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</si>
  <si>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</si>
  <si>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</si>
  <si>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</si>
  <si>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</si>
  <si>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9 - Ostatní konstrukce a práce, bourání</t>
  </si>
  <si>
    <t xml:space="preserve">    997 - Přesun sutě</t>
  </si>
  <si>
    <t xml:space="preserve">    AA-0 - DODÁVKY CELKEM</t>
  </si>
  <si>
    <t xml:space="preserve">      AA - 01 - Dodávky zhotovitel</t>
  </si>
  <si>
    <t>PSV - Práce a dodávky PSV</t>
  </si>
  <si>
    <t xml:space="preserve">    741 - Elektroinstalace - silnoproud</t>
  </si>
  <si>
    <t>M - Technologická část</t>
  </si>
  <si>
    <t xml:space="preserve">    21-M - Elektromontáže</t>
  </si>
  <si>
    <t xml:space="preserve">    46-M - Zemní práce při extr.mont.pracích</t>
  </si>
  <si>
    <t xml:space="preserve">    BB-00 - MATERIÁL CELKEM</t>
  </si>
  <si>
    <t xml:space="preserve">      BB-01 - Materiál</t>
  </si>
  <si>
    <t xml:space="preserve">      BB-02 - Kabely</t>
  </si>
  <si>
    <t xml:space="preserve">    M-00 - MOTÁŽ CELKEM</t>
  </si>
  <si>
    <t xml:space="preserve">      MP-01 - Pevná cena</t>
  </si>
  <si>
    <t xml:space="preserve">    MM-02 - Demontáže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</si>
  <si>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</si>
  <si>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</si>
  <si>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</si>
  <si>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</si>
  <si>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</si>
  <si>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</si>
  <si>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</si>
  <si>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</si>
  <si>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</si>
  <si>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</si>
  <si>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</si>
  <si>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</si>
  <si>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</si>
  <si>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</si>
  <si>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</si>
  <si>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</si>
  <si>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</si>
  <si>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</si>
  <si>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9</t>
  </si>
  <si>
    <t>Ostatní konstrukce a práce, bourání</t>
  </si>
  <si>
    <t>84</t>
  </si>
  <si>
    <t>K</t>
  </si>
  <si>
    <t>962032231</t>
  </si>
  <si>
    <t>Bourání zdiva z cihel pálených nebo vápenopískových na MV nebo MVC přes 1 m3</t>
  </si>
  <si>
    <t>m3</t>
  </si>
  <si>
    <t>4</t>
  </si>
  <si>
    <t>-1364849289</t>
  </si>
  <si>
    <t>85</t>
  </si>
  <si>
    <t>968062455</t>
  </si>
  <si>
    <t>Vybourání dřevěných dveřních zárubní pl do 2 m2</t>
  </si>
  <si>
    <t>m2</t>
  </si>
  <si>
    <t>540835136</t>
  </si>
  <si>
    <t>997</t>
  </si>
  <si>
    <t>Přesun sutě</t>
  </si>
  <si>
    <t>53</t>
  </si>
  <si>
    <t>997013655</t>
  </si>
  <si>
    <t>Poplatek za uložení na skládce (skládkovné) zeminy a kamení kód odpadu 17 05 04</t>
  </si>
  <si>
    <t>t</t>
  </si>
  <si>
    <t>-634845269</t>
  </si>
  <si>
    <t>AA-0</t>
  </si>
  <si>
    <t>DODÁVKY CELKEM</t>
  </si>
  <si>
    <t>AA - 01</t>
  </si>
  <si>
    <t>Dodávky zhotovitel</t>
  </si>
  <si>
    <t>78</t>
  </si>
  <si>
    <t>M</t>
  </si>
  <si>
    <t>D20205</t>
  </si>
  <si>
    <t>D+M TS_Rozváděč RH1.4</t>
  </si>
  <si>
    <t>ks</t>
  </si>
  <si>
    <t>8</t>
  </si>
  <si>
    <t>3</t>
  </si>
  <si>
    <t>247509901</t>
  </si>
  <si>
    <t>79</t>
  </si>
  <si>
    <t>D20208</t>
  </si>
  <si>
    <t>D+M TS_Rozváděč RH2.3</t>
  </si>
  <si>
    <t>1756127066</t>
  </si>
  <si>
    <t>D20210</t>
  </si>
  <si>
    <t>D+M TS_Rozváděč RP01-10</t>
  </si>
  <si>
    <t>-487248117</t>
  </si>
  <si>
    <t>10</t>
  </si>
  <si>
    <t>D20211</t>
  </si>
  <si>
    <t>TS Uzemnění</t>
  </si>
  <si>
    <t>1156455142</t>
  </si>
  <si>
    <t>11</t>
  </si>
  <si>
    <t>D20213</t>
  </si>
  <si>
    <t>D+M TS_Rozváděč R01-10</t>
  </si>
  <si>
    <t>-2043035338</t>
  </si>
  <si>
    <t>PSV</t>
  </si>
  <si>
    <t>Práce a dodávky PSV</t>
  </si>
  <si>
    <t>741</t>
  </si>
  <si>
    <t>Elektroinstalace - silnoproud</t>
  </si>
  <si>
    <t>47</t>
  </si>
  <si>
    <t>210220021</t>
  </si>
  <si>
    <t>Montáž uzemňovacího vedení vodičů FeZn pomocí svorek v zemi páskou do 120 mm2 v průmyslové výstavbě</t>
  </si>
  <si>
    <t>m</t>
  </si>
  <si>
    <t>64</t>
  </si>
  <si>
    <t>-316287448</t>
  </si>
  <si>
    <t>49</t>
  </si>
  <si>
    <t>210220302</t>
  </si>
  <si>
    <t>Montáž svorek hromosvodných typu ST, SJ, SK, SZ, SR 01, 02 se 3 a více šrouby</t>
  </si>
  <si>
    <t>kus</t>
  </si>
  <si>
    <t>-1775628345</t>
  </si>
  <si>
    <t>69</t>
  </si>
  <si>
    <t>741121105</t>
  </si>
  <si>
    <t>Montáž vodič Al izolovaný plný a laněný žíla 240 až 300 mm2 zatažený v trubkách nebo lištách (např. AY,AYY)</t>
  </si>
  <si>
    <t>16</t>
  </si>
  <si>
    <t>-1727648662</t>
  </si>
  <si>
    <t>67</t>
  </si>
  <si>
    <t>741240022</t>
  </si>
  <si>
    <t>Montáž příslušenství rozvoden - tabulka pro přístroje lepená</t>
  </si>
  <si>
    <t>-672687993</t>
  </si>
  <si>
    <t>Technologická část</t>
  </si>
  <si>
    <t>21-M</t>
  </si>
  <si>
    <t>Elektromontáže</t>
  </si>
  <si>
    <t>62</t>
  </si>
  <si>
    <t>210280003</t>
  </si>
  <si>
    <t>Zkoušky a prohlídky el rozvodů a zařízení celková prohlídka pro objem montážních prací přes 500 do 1 000 tis Kč</t>
  </si>
  <si>
    <t>-1600731466</t>
  </si>
  <si>
    <t>46-M</t>
  </si>
  <si>
    <t>Zemní práce při extr.mont.pracích</t>
  </si>
  <si>
    <t>45</t>
  </si>
  <si>
    <t>220182021</t>
  </si>
  <si>
    <t>Uložení HDPE trubky do výkopu včetně fixace</t>
  </si>
  <si>
    <t>-1201386350</t>
  </si>
  <si>
    <t>52</t>
  </si>
  <si>
    <t>460161251</t>
  </si>
  <si>
    <t>Hloubení kabelových rýh ručně š 50 cm hl 60 cm v hornině tř I skupiny 1 a 2</t>
  </si>
  <si>
    <t>-1022285331</t>
  </si>
  <si>
    <t>54</t>
  </si>
  <si>
    <t>460341113</t>
  </si>
  <si>
    <t>Vodorovné přemístění horniny jakékoliv třídy dopravními prostředky při elektromontážích přes 500 do 1000 m</t>
  </si>
  <si>
    <t>-1248859861</t>
  </si>
  <si>
    <t>55</t>
  </si>
  <si>
    <t>460341121</t>
  </si>
  <si>
    <t>Příplatek k vodorovnému přemístění horniny dopravními prostředky při elektromontážích za každých dalších i započatých 1000 m</t>
  </si>
  <si>
    <t>-668131899</t>
  </si>
  <si>
    <t>56</t>
  </si>
  <si>
    <t>460411121</t>
  </si>
  <si>
    <t>Zásyp jam při elektromontážích strojně včetně zhutnění v hornině tř I skupiny 1 a 2</t>
  </si>
  <si>
    <t>1766815096</t>
  </si>
  <si>
    <t>57</t>
  </si>
  <si>
    <t>460671112</t>
  </si>
  <si>
    <t>Výstražná fólie pro krytí kabelů šířky 25 cm</t>
  </si>
  <si>
    <t>-256456507</t>
  </si>
  <si>
    <t>BB-00</t>
  </si>
  <si>
    <t>MATERIÁL CELKEM</t>
  </si>
  <si>
    <t>BB-01</t>
  </si>
  <si>
    <t>Materiál</t>
  </si>
  <si>
    <t>MAT32</t>
  </si>
  <si>
    <t>Kabelová lávka 60x400 /3m</t>
  </si>
  <si>
    <t>256</t>
  </si>
  <si>
    <t>-861083311</t>
  </si>
  <si>
    <t>22</t>
  </si>
  <si>
    <t>MAT33</t>
  </si>
  <si>
    <t>Víko kabelové lávky</t>
  </si>
  <si>
    <t>984428332</t>
  </si>
  <si>
    <t>23</t>
  </si>
  <si>
    <t>MAT34</t>
  </si>
  <si>
    <t>Spojka úhlová</t>
  </si>
  <si>
    <t>-857150257</t>
  </si>
  <si>
    <t>24</t>
  </si>
  <si>
    <t>MAT35</t>
  </si>
  <si>
    <t>Úchyt na stěnu</t>
  </si>
  <si>
    <t>-1110173338</t>
  </si>
  <si>
    <t>25</t>
  </si>
  <si>
    <t>MAT36</t>
  </si>
  <si>
    <t>Závěs</t>
  </si>
  <si>
    <t>322935627</t>
  </si>
  <si>
    <t>26</t>
  </si>
  <si>
    <t>MAT37</t>
  </si>
  <si>
    <t>Závitová tyč</t>
  </si>
  <si>
    <t>-1254463278</t>
  </si>
  <si>
    <t>27</t>
  </si>
  <si>
    <t>MAT38</t>
  </si>
  <si>
    <t>Držák stropní stavitelný</t>
  </si>
  <si>
    <t>312283873</t>
  </si>
  <si>
    <t>28</t>
  </si>
  <si>
    <t>MAT39</t>
  </si>
  <si>
    <t>Matice šestihranná</t>
  </si>
  <si>
    <t>-1922706154</t>
  </si>
  <si>
    <t>29</t>
  </si>
  <si>
    <t>MAT40</t>
  </si>
  <si>
    <t>Podložka</t>
  </si>
  <si>
    <t>-422221020</t>
  </si>
  <si>
    <t>30</t>
  </si>
  <si>
    <t>MAT41</t>
  </si>
  <si>
    <t>Svorka lávky</t>
  </si>
  <si>
    <t>-1226330006</t>
  </si>
  <si>
    <t>31</t>
  </si>
  <si>
    <t>MAT42</t>
  </si>
  <si>
    <t>Kotva</t>
  </si>
  <si>
    <t>1419216738</t>
  </si>
  <si>
    <t>32</t>
  </si>
  <si>
    <t>MAT43</t>
  </si>
  <si>
    <t>872503758</t>
  </si>
  <si>
    <t>33</t>
  </si>
  <si>
    <t>MAT44</t>
  </si>
  <si>
    <t>Chránič hran</t>
  </si>
  <si>
    <t>-1854365150</t>
  </si>
  <si>
    <t>34</t>
  </si>
  <si>
    <t>MAT45</t>
  </si>
  <si>
    <t>Ochranný sprej - zinková barva</t>
  </si>
  <si>
    <t>-454760076</t>
  </si>
  <si>
    <t>35</t>
  </si>
  <si>
    <t>MAT46</t>
  </si>
  <si>
    <t>Šrouby ochranného pospojení</t>
  </si>
  <si>
    <t>-1572905144</t>
  </si>
  <si>
    <t>36</t>
  </si>
  <si>
    <t>MAT47</t>
  </si>
  <si>
    <t>Svorka k ochrannému pospojení</t>
  </si>
  <si>
    <t>21046638</t>
  </si>
  <si>
    <t>37</t>
  </si>
  <si>
    <t>MAT48</t>
  </si>
  <si>
    <t>Montáž rošt a lávka atypická šířky do 600mm se zhotovením</t>
  </si>
  <si>
    <t>1311570075</t>
  </si>
  <si>
    <t>39</t>
  </si>
  <si>
    <t>MAT50</t>
  </si>
  <si>
    <t>Chránička korugovaná 63mm</t>
  </si>
  <si>
    <t>1468441495</t>
  </si>
  <si>
    <t>40</t>
  </si>
  <si>
    <t>MAT51</t>
  </si>
  <si>
    <t>Chránička korugovaná 110mm</t>
  </si>
  <si>
    <t>1519498913</t>
  </si>
  <si>
    <t>58</t>
  </si>
  <si>
    <t>MAT11.1</t>
  </si>
  <si>
    <t>Písek zásypový</t>
  </si>
  <si>
    <t>-1358488225</t>
  </si>
  <si>
    <t>61</t>
  </si>
  <si>
    <t>M54</t>
  </si>
  <si>
    <t>čerpadlo ponorné kalové do 1200l/min na 14 dní</t>
  </si>
  <si>
    <t>kpl</t>
  </si>
  <si>
    <t>1600035584</t>
  </si>
  <si>
    <t>BB-02</t>
  </si>
  <si>
    <t>Kabely</t>
  </si>
  <si>
    <t>46</t>
  </si>
  <si>
    <t>K011</t>
  </si>
  <si>
    <t>AYKY 3x240+120mm</t>
  </si>
  <si>
    <t>1946330515</t>
  </si>
  <si>
    <t>50</t>
  </si>
  <si>
    <t>K012</t>
  </si>
  <si>
    <t>CYA16</t>
  </si>
  <si>
    <t>-263985231</t>
  </si>
  <si>
    <t>M-00</t>
  </si>
  <si>
    <t>MOTÁŽ CELKEM</t>
  </si>
  <si>
    <t>MP-01</t>
  </si>
  <si>
    <t>Pevná cena</t>
  </si>
  <si>
    <t>83</t>
  </si>
  <si>
    <t>0004</t>
  </si>
  <si>
    <t>Přemístění switche z rozváděče 1.3 do 1.4</t>
  </si>
  <si>
    <t>262144</t>
  </si>
  <si>
    <t>-931976836</t>
  </si>
  <si>
    <t>80</t>
  </si>
  <si>
    <t>012203000_R01</t>
  </si>
  <si>
    <t>Geodetické práce při provádění stavby</t>
  </si>
  <si>
    <t>647260184</t>
  </si>
  <si>
    <t>81</t>
  </si>
  <si>
    <t>012303000_R01</t>
  </si>
  <si>
    <t>Geodetické práce po výstavbě</t>
  </si>
  <si>
    <t>1344480310</t>
  </si>
  <si>
    <t>82</t>
  </si>
  <si>
    <t>P001</t>
  </si>
  <si>
    <t>Poplatek za vytýčení stávajících  inženýrských sítí</t>
  </si>
  <si>
    <t>sd</t>
  </si>
  <si>
    <t>-1909517727</t>
  </si>
  <si>
    <t>MM-02</t>
  </si>
  <si>
    <t>Demontáže</t>
  </si>
  <si>
    <t>12</t>
  </si>
  <si>
    <t>741122614-D</t>
  </si>
  <si>
    <t>Demontáž kabel Cu plný kulatý žíla 3x25 až 35 mm2 uložený pevně (např. CYKY)</t>
  </si>
  <si>
    <t>-976800049</t>
  </si>
  <si>
    <t>741122611-D</t>
  </si>
  <si>
    <t>Demontáž kabel Cu plný kulatý žíla 3x1,5 až 6 mm2 uložený pevně (např. CYKY)</t>
  </si>
  <si>
    <t>-2123282380</t>
  </si>
  <si>
    <t>14</t>
  </si>
  <si>
    <t>741210001-D</t>
  </si>
  <si>
    <t>Demontáž rozvodnice oceloplechová nebo plastová běžná do 20 kg</t>
  </si>
  <si>
    <t>2102768707</t>
  </si>
  <si>
    <t>VRN</t>
  </si>
  <si>
    <t>Vedlejší rozpočtové náklady</t>
  </si>
  <si>
    <t>5</t>
  </si>
  <si>
    <t>VRN1</t>
  </si>
  <si>
    <t>Průzkumné, geodetické a projektové práce</t>
  </si>
  <si>
    <t>013294000</t>
  </si>
  <si>
    <t>Realizační dokumentace</t>
  </si>
  <si>
    <t>…</t>
  </si>
  <si>
    <t>1024</t>
  </si>
  <si>
    <t>1021443213</t>
  </si>
  <si>
    <t>VRN9</t>
  </si>
  <si>
    <t>Ostatní náklady</t>
  </si>
  <si>
    <t>63</t>
  </si>
  <si>
    <t>092103001</t>
  </si>
  <si>
    <t>Náklady na zkušební provoz</t>
  </si>
  <si>
    <t>2003751707</t>
  </si>
  <si>
    <t>IO3 - Řídící systém</t>
  </si>
  <si>
    <t>D20202</t>
  </si>
  <si>
    <t>D+M TS_Kabely</t>
  </si>
  <si>
    <t>-1688961047</t>
  </si>
  <si>
    <t>D20203</t>
  </si>
  <si>
    <t>D+M TS_řídící systém</t>
  </si>
  <si>
    <t>-1742794033</t>
  </si>
  <si>
    <t>0001</t>
  </si>
  <si>
    <t>Kontrola tlakotěsnosti trubky HDPE od 1m do 2000m</t>
  </si>
  <si>
    <t>2024337043</t>
  </si>
  <si>
    <t>7</t>
  </si>
  <si>
    <t>0002</t>
  </si>
  <si>
    <t>Kontrola průchodnosti trubky HDPE pro optický kabel</t>
  </si>
  <si>
    <t>km</t>
  </si>
  <si>
    <t>1493288660</t>
  </si>
  <si>
    <t>0003</t>
  </si>
  <si>
    <t>Zafouknutí mikrokabelu do trubky HDPE</t>
  </si>
  <si>
    <t>728985315</t>
  </si>
  <si>
    <t>6</t>
  </si>
  <si>
    <t>1338593463</t>
  </si>
  <si>
    <t>IO4 - Osvětlení areálu a sportoviště</t>
  </si>
  <si>
    <t xml:space="preserve">      741 - Elektroinstalace - silnoproud</t>
  </si>
  <si>
    <t xml:space="preserve">      21-M - Elektromontáže</t>
  </si>
  <si>
    <t>TČ - TECHNOLOGICKÁ ČÁST</t>
  </si>
  <si>
    <t xml:space="preserve">    M-00 - MONTÁŽ CELKEM</t>
  </si>
  <si>
    <t>1994785521</t>
  </si>
  <si>
    <t>460030011</t>
  </si>
  <si>
    <t>Sejmutí drnu při elektromontážích jakékoliv tloušťky</t>
  </si>
  <si>
    <t>-970774598</t>
  </si>
  <si>
    <t>460141111</t>
  </si>
  <si>
    <t>Hloubení nezapažených jam při elektromontážích strojně v hornině tř I skupiny 1 a 2</t>
  </si>
  <si>
    <t>1763415886</t>
  </si>
  <si>
    <t>460171261</t>
  </si>
  <si>
    <t>Hloubení kabelových nezapažených rýh strojně š 50 cm hl 70 cm v hornině tř I skupiny 1 a 2</t>
  </si>
  <si>
    <t>757194784</t>
  </si>
  <si>
    <t>-439987610</t>
  </si>
  <si>
    <t>-2124740404</t>
  </si>
  <si>
    <t>1849624462</t>
  </si>
  <si>
    <t>460631213</t>
  </si>
  <si>
    <t>Řízené horizontální vrtání při elektromontážích v hornině tř. těžitelnosti I a II skupiny 1 až 4 vnějšího průměru přes 110 do 140 mm</t>
  </si>
  <si>
    <t>-752451016</t>
  </si>
  <si>
    <t>460632111</t>
  </si>
  <si>
    <t>Startovací jáma pro protlak výkop včetně zásypu ručně v hornině tř. těžitelnosti I skupiny 1</t>
  </si>
  <si>
    <t>-849656911</t>
  </si>
  <si>
    <t>38</t>
  </si>
  <si>
    <t>460632211</t>
  </si>
  <si>
    <t>Koncová jáma pro protlak výkop včetně zásypu ručně v hornině tř. těžitelnosti I skupiny 1</t>
  </si>
  <si>
    <t>-1381572037</t>
  </si>
  <si>
    <t>582993835</t>
  </si>
  <si>
    <t>460741141</t>
  </si>
  <si>
    <t>Osazení kabelových prostupů z trub betonových do otvoru ve zdivu průměru do 15 cm</t>
  </si>
  <si>
    <t>-794379279</t>
  </si>
  <si>
    <t>MAT1</t>
  </si>
  <si>
    <t>FeZn pásek 30x4mm 25kg/bal</t>
  </si>
  <si>
    <t>-852092859</t>
  </si>
  <si>
    <t>MAT2</t>
  </si>
  <si>
    <t>Svorka FeZn pásku</t>
  </si>
  <si>
    <t>71578064</t>
  </si>
  <si>
    <t>MAT3</t>
  </si>
  <si>
    <t>Ochranný nátěr spojky</t>
  </si>
  <si>
    <t>-411033309</t>
  </si>
  <si>
    <t>MAT4</t>
  </si>
  <si>
    <t>Svítidlo FLI 150</t>
  </si>
  <si>
    <t>-1597388789</t>
  </si>
  <si>
    <t>MAT5</t>
  </si>
  <si>
    <t>Svítidlo ST 15BU</t>
  </si>
  <si>
    <t>1338255174</t>
  </si>
  <si>
    <t>MAT6</t>
  </si>
  <si>
    <t>SB 5 typ Brno</t>
  </si>
  <si>
    <t>-1669093522</t>
  </si>
  <si>
    <t>MAT7</t>
  </si>
  <si>
    <t>SB 6 typ Brno</t>
  </si>
  <si>
    <t>173658253</t>
  </si>
  <si>
    <t>MAT8</t>
  </si>
  <si>
    <t>Svorkovnice EKM 2035-2D2</t>
  </si>
  <si>
    <t>941071578</t>
  </si>
  <si>
    <t>48</t>
  </si>
  <si>
    <t>MAT61</t>
  </si>
  <si>
    <t>Elektroměr 3f, cejchovaný, s komunikací Modbus</t>
  </si>
  <si>
    <t>-10477420</t>
  </si>
  <si>
    <t>MAT62</t>
  </si>
  <si>
    <t>Svodič přepětí, typ1+2+3</t>
  </si>
  <si>
    <t>-1070410641</t>
  </si>
  <si>
    <t>MAT67</t>
  </si>
  <si>
    <t xml:space="preserve">D+M Soumrakový spínač + fotosenzor. výložník, kabel 4x2,5 mm2 </t>
  </si>
  <si>
    <t>-1552356653</t>
  </si>
  <si>
    <t>19</t>
  </si>
  <si>
    <t>MAT9.1</t>
  </si>
  <si>
    <t>Fólie červená šířky 220mm</t>
  </si>
  <si>
    <t>1003205087</t>
  </si>
  <si>
    <t>20</t>
  </si>
  <si>
    <t>MAT10.1</t>
  </si>
  <si>
    <t>KG odpadová roura 1m</t>
  </si>
  <si>
    <t>-555765385</t>
  </si>
  <si>
    <t>-847492860</t>
  </si>
  <si>
    <t>MAT15</t>
  </si>
  <si>
    <t>Beton + odvoz</t>
  </si>
  <si>
    <t>-697386889</t>
  </si>
  <si>
    <t>41</t>
  </si>
  <si>
    <t>Svorka 10mm pro kabel</t>
  </si>
  <si>
    <t>-167389658</t>
  </si>
  <si>
    <t>MAT9</t>
  </si>
  <si>
    <t>Silový kabel pevný CYKY-J 4x10</t>
  </si>
  <si>
    <t>-1919848325</t>
  </si>
  <si>
    <t>MAT10</t>
  </si>
  <si>
    <t>Chránička 63mm</t>
  </si>
  <si>
    <t>1713392744</t>
  </si>
  <si>
    <t>42</t>
  </si>
  <si>
    <t>M55</t>
  </si>
  <si>
    <t>CYKY-J 3x1,5</t>
  </si>
  <si>
    <t>1237399576</t>
  </si>
  <si>
    <t>559747437</t>
  </si>
  <si>
    <t>741122133</t>
  </si>
  <si>
    <t>Montáž kabel Cu plný kulatý žíla 4x10 mm2 zatažený v trubkách (např. CYKY)</t>
  </si>
  <si>
    <t>523401735</t>
  </si>
  <si>
    <t>43</t>
  </si>
  <si>
    <t>741122611</t>
  </si>
  <si>
    <t>Montáž kabel Cu plný kulatý žíla 3x1,5 až 6 mm2 uložený pevně (např. CYKY)</t>
  </si>
  <si>
    <t>68447878</t>
  </si>
  <si>
    <t>17</t>
  </si>
  <si>
    <t>741122851</t>
  </si>
  <si>
    <t>Demontáž kabel Cu plný kulatý žíla 2x1,5 až 6 mm2, 3x1,5 až 10 mm2, 4x1,5 až 10 mm2, 5x1,5 až 6 mm2, 7x1,5 až 4 mm2, 12x1,5 mm2 uložený volně</t>
  </si>
  <si>
    <t>620601018</t>
  </si>
  <si>
    <t>741122873</t>
  </si>
  <si>
    <t>Demontáž kabel Cu plný kulatý pancéřovaný 3x10 až 16 mm2, 4x10 až 16 mm2, 5x6 až 10 mm2, 7x4 mm2, 12x2,5 mm2, 19x1,5 až 2,5 mm2, 24x1,5 mm2 uložený volně</t>
  </si>
  <si>
    <t>-1696264465</t>
  </si>
  <si>
    <t>51</t>
  </si>
  <si>
    <t>741322142</t>
  </si>
  <si>
    <t>Montáž svodiče přepětí nn typ 3 třípólových na DIN lištu se zapojením vodičů</t>
  </si>
  <si>
    <t>-1835901543</t>
  </si>
  <si>
    <t>741372833</t>
  </si>
  <si>
    <t>Demontáž svítidla průmyslového výbojkového venkovního na stožáru přes 3 m bez zachování funkčnosti</t>
  </si>
  <si>
    <t>214356984</t>
  </si>
  <si>
    <t>741373003</t>
  </si>
  <si>
    <t>Montáž svítidlo výbojkové průmyslové stropní na sloupek parkový</t>
  </si>
  <si>
    <t>878752031</t>
  </si>
  <si>
    <t>210100099</t>
  </si>
  <si>
    <t>Ukončení vodičů na svorkovnici s otevřením a uzavřením krytu včetně zapojení průřezu žíly do 10 mm2</t>
  </si>
  <si>
    <t>-1178752322</t>
  </si>
  <si>
    <t>210160682</t>
  </si>
  <si>
    <t>Montáž elektroměrů třífázových se zapojením vodičů</t>
  </si>
  <si>
    <t>1617845686</t>
  </si>
  <si>
    <t>210204122</t>
  </si>
  <si>
    <t>Montáž patic stožárů osvětlení betonových</t>
  </si>
  <si>
    <t>-2016985518</t>
  </si>
  <si>
    <t>210204211</t>
  </si>
  <si>
    <t>Montáž spouštěcího zařízení s navijákem pro stožár délky do 12 m</t>
  </si>
  <si>
    <t>-1759887196</t>
  </si>
  <si>
    <t>218204002</t>
  </si>
  <si>
    <t>Demontáž stožárů osvětlení parkových ocelových</t>
  </si>
  <si>
    <t>-983763256</t>
  </si>
  <si>
    <t>218204122</t>
  </si>
  <si>
    <t>Demontáž patic stožárů osvětlení betonových</t>
  </si>
  <si>
    <t>2027576945</t>
  </si>
  <si>
    <t>TČ</t>
  </si>
  <si>
    <t>TECHNOLOGICKÁ ČÁST</t>
  </si>
  <si>
    <t>MONTÁŽ CELKEM</t>
  </si>
  <si>
    <t>44</t>
  </si>
  <si>
    <t>1238580877</t>
  </si>
  <si>
    <t>-713591027</t>
  </si>
  <si>
    <t>-849505850</t>
  </si>
  <si>
    <t xml:space="preserve"> STAREZ-SPORT, a.s.</t>
  </si>
  <si>
    <t>CZ26932211</t>
  </si>
  <si>
    <t xml:space="preserve"> SPECIALIZED ENERGETIC COMPANY, a.s.</t>
  </si>
  <si>
    <t>CZ06752390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</si>
</sst>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16" sqref="AN16:AN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95" t="s">
        <v>13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96" t="s">
        <v>15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166">
        <v>44743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>
        <v>26932211</v>
      </c>
      <c r="AR10" s="17"/>
      <c r="BS10" s="14" t="s">
        <v>6</v>
      </c>
    </row>
    <row r="11" spans="1:74" s="1" customFormat="1" ht="18.399999999999999" customHeight="1">
      <c r="B11" s="17"/>
      <c r="E11" s="21" t="s">
        <v>544</v>
      </c>
      <c r="AK11" s="23" t="s">
        <v>23</v>
      </c>
      <c r="AN11" s="21" t="s">
        <v>545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19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>
        <v>6752390</v>
      </c>
      <c r="AR16" s="17"/>
      <c r="BS16" s="14" t="s">
        <v>3</v>
      </c>
    </row>
    <row r="17" spans="1:71" s="1" customFormat="1" ht="18.399999999999999" customHeight="1">
      <c r="B17" s="17"/>
      <c r="E17" s="21" t="s">
        <v>546</v>
      </c>
      <c r="AK17" s="23" t="s">
        <v>23</v>
      </c>
      <c r="AN17" s="21" t="s">
        <v>547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19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4823504.75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30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31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32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90">
        <v>0.21</v>
      </c>
      <c r="M29" s="189"/>
      <c r="N29" s="189"/>
      <c r="O29" s="189"/>
      <c r="P29" s="189"/>
      <c r="W29" s="188">
        <f>ROUND(AZ94, 2)</f>
        <v>4823504.75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1012936</v>
      </c>
      <c r="AL29" s="189"/>
      <c r="AM29" s="189"/>
      <c r="AN29" s="189"/>
      <c r="AO29" s="189"/>
      <c r="AR29" s="31"/>
    </row>
    <row r="30" spans="1:71" s="3" customFormat="1" ht="14.45" customHeight="1">
      <c r="B30" s="31"/>
      <c r="F30" s="23" t="s">
        <v>35</v>
      </c>
      <c r="L30" s="190">
        <v>0.15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1"/>
    </row>
    <row r="31" spans="1:71" s="3" customFormat="1" ht="14.45" hidden="1" customHeight="1">
      <c r="B31" s="31"/>
      <c r="F31" s="23" t="s">
        <v>36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1"/>
    </row>
    <row r="32" spans="1:71" s="3" customFormat="1" ht="14.45" hidden="1" customHeight="1">
      <c r="B32" s="31"/>
      <c r="F32" s="23" t="s">
        <v>37</v>
      </c>
      <c r="L32" s="190">
        <v>0.15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1"/>
    </row>
    <row r="33" spans="1:57" s="3" customFormat="1" ht="14.45" hidden="1" customHeight="1">
      <c r="B33" s="31"/>
      <c r="F33" s="23" t="s">
        <v>38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91" t="s">
        <v>41</v>
      </c>
      <c r="Y35" s="192"/>
      <c r="Z35" s="192"/>
      <c r="AA35" s="192"/>
      <c r="AB35" s="192"/>
      <c r="AC35" s="34"/>
      <c r="AD35" s="34"/>
      <c r="AE35" s="34"/>
      <c r="AF35" s="34"/>
      <c r="AG35" s="34"/>
      <c r="AH35" s="34"/>
      <c r="AI35" s="34"/>
      <c r="AJ35" s="34"/>
      <c r="AK35" s="193">
        <f>SUM(AK26:AK33)</f>
        <v>5836440.75</v>
      </c>
      <c r="AL35" s="192"/>
      <c r="AM35" s="192"/>
      <c r="AN35" s="192"/>
      <c r="AO35" s="194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21-017-02</v>
      </c>
      <c r="AR84" s="45"/>
    </row>
    <row r="85" spans="1:91" s="5" customFormat="1" ht="36.950000000000003" customHeight="1">
      <c r="B85" s="46"/>
      <c r="C85" s="47" t="s">
        <v>14</v>
      </c>
      <c r="L85" s="179" t="str">
        <f>K6</f>
        <v>Zubří rekreační středisko Jesenka - Etapa 2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1">
        <f>IF(AN8= "","",AN8)</f>
        <v>44743</v>
      </c>
      <c r="AN87" s="18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STAREZ-SPORT, a.s.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2" t="str">
        <f>IF(E17="","",E17)</f>
        <v xml:space="preserve"> SPECIALIZED ENERGETIC COMPANY, a.s.</v>
      </c>
      <c r="AN89" s="183"/>
      <c r="AO89" s="183"/>
      <c r="AP89" s="183"/>
      <c r="AQ89" s="26"/>
      <c r="AR89" s="27"/>
      <c r="AS89" s="184" t="s">
        <v>49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2" t="str">
        <f>IF(E20="","",E20)</f>
        <v xml:space="preserve"> </v>
      </c>
      <c r="AN90" s="183"/>
      <c r="AO90" s="183"/>
      <c r="AP90" s="183"/>
      <c r="AQ90" s="26"/>
      <c r="AR90" s="27"/>
      <c r="AS90" s="186"/>
      <c r="AT90" s="187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6"/>
      <c r="AT91" s="187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2" t="s">
        <v>50</v>
      </c>
      <c r="D92" s="173"/>
      <c r="E92" s="173"/>
      <c r="F92" s="173"/>
      <c r="G92" s="173"/>
      <c r="H92" s="54"/>
      <c r="I92" s="174" t="s">
        <v>51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52</v>
      </c>
      <c r="AH92" s="173"/>
      <c r="AI92" s="173"/>
      <c r="AJ92" s="173"/>
      <c r="AK92" s="173"/>
      <c r="AL92" s="173"/>
      <c r="AM92" s="173"/>
      <c r="AN92" s="174" t="s">
        <v>53</v>
      </c>
      <c r="AO92" s="173"/>
      <c r="AP92" s="176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7">
        <f>ROUND(SUM(AG95:AG97),2)</f>
        <v>4823504.75</v>
      </c>
      <c r="AH94" s="177"/>
      <c r="AI94" s="177"/>
      <c r="AJ94" s="177"/>
      <c r="AK94" s="177"/>
      <c r="AL94" s="177"/>
      <c r="AM94" s="177"/>
      <c r="AN94" s="178">
        <f>SUM(AG94,AT94)</f>
        <v>5836440.75</v>
      </c>
      <c r="AO94" s="178"/>
      <c r="AP94" s="178"/>
      <c r="AQ94" s="66" t="s">
        <v>1</v>
      </c>
      <c r="AR94" s="62"/>
      <c r="AS94" s="67">
        <f>ROUND(SUM(AS95:AS97),2)</f>
        <v>0</v>
      </c>
      <c r="AT94" s="68">
        <f>ROUND(SUM(AV94:AW94),2)</f>
        <v>1012936</v>
      </c>
      <c r="AU94" s="69">
        <f>ROUND(SUM(AU95:AU97),5)</f>
        <v>1977.7312199999999</v>
      </c>
      <c r="AV94" s="68">
        <f>ROUND(AZ94*L29,2)</f>
        <v>1012936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4823504.75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16.5" customHeight="1">
      <c r="A95" s="73" t="s">
        <v>73</v>
      </c>
      <c r="B95" s="74"/>
      <c r="C95" s="75"/>
      <c r="D95" s="171" t="s">
        <v>74</v>
      </c>
      <c r="E95" s="171"/>
      <c r="F95" s="171"/>
      <c r="G95" s="171"/>
      <c r="H95" s="171"/>
      <c r="I95" s="76"/>
      <c r="J95" s="171" t="s">
        <v>75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'IO2 - Rozvody NN'!J30</f>
        <v>2080173.33</v>
      </c>
      <c r="AH95" s="170"/>
      <c r="AI95" s="170"/>
      <c r="AJ95" s="170"/>
      <c r="AK95" s="170"/>
      <c r="AL95" s="170"/>
      <c r="AM95" s="170"/>
      <c r="AN95" s="169">
        <f>SUM(AG95,AT95)</f>
        <v>2517009.73</v>
      </c>
      <c r="AO95" s="170"/>
      <c r="AP95" s="170"/>
      <c r="AQ95" s="77" t="s">
        <v>76</v>
      </c>
      <c r="AR95" s="74"/>
      <c r="AS95" s="78">
        <v>0</v>
      </c>
      <c r="AT95" s="79">
        <f>ROUND(SUM(AV95:AW95),2)</f>
        <v>436836.4</v>
      </c>
      <c r="AU95" s="80">
        <f>'IO2 - Rozvody NN'!P135</f>
        <v>858.45934499999998</v>
      </c>
      <c r="AV95" s="79">
        <f>'IO2 - Rozvody NN'!J33</f>
        <v>436836.4</v>
      </c>
      <c r="AW95" s="79">
        <f>'IO2 - Rozvody NN'!J34</f>
        <v>0</v>
      </c>
      <c r="AX95" s="79">
        <f>'IO2 - Rozvody NN'!J35</f>
        <v>0</v>
      </c>
      <c r="AY95" s="79">
        <f>'IO2 - Rozvody NN'!J36</f>
        <v>0</v>
      </c>
      <c r="AZ95" s="79">
        <f>'IO2 - Rozvody NN'!F33</f>
        <v>2080173.33</v>
      </c>
      <c r="BA95" s="79">
        <f>'IO2 - Rozvody NN'!F34</f>
        <v>0</v>
      </c>
      <c r="BB95" s="79">
        <f>'IO2 - Rozvody NN'!F35</f>
        <v>0</v>
      </c>
      <c r="BC95" s="79">
        <f>'IO2 - Rozvody NN'!F36</f>
        <v>0</v>
      </c>
      <c r="BD95" s="81">
        <f>'IO2 - Rozvody NN'!F37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79</v>
      </c>
    </row>
    <row r="96" spans="1:91" s="7" customFormat="1" ht="16.5" customHeight="1">
      <c r="A96" s="73" t="s">
        <v>73</v>
      </c>
      <c r="B96" s="74"/>
      <c r="C96" s="75"/>
      <c r="D96" s="171" t="s">
        <v>80</v>
      </c>
      <c r="E96" s="171"/>
      <c r="F96" s="171"/>
      <c r="G96" s="171"/>
      <c r="H96" s="171"/>
      <c r="I96" s="76"/>
      <c r="J96" s="171" t="s">
        <v>81</v>
      </c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69">
        <f>'IO3 - Řídící systém'!J30</f>
        <v>727068.8</v>
      </c>
      <c r="AH96" s="170"/>
      <c r="AI96" s="170"/>
      <c r="AJ96" s="170"/>
      <c r="AK96" s="170"/>
      <c r="AL96" s="170"/>
      <c r="AM96" s="170"/>
      <c r="AN96" s="169">
        <f>SUM(AG96,AT96)</f>
        <v>879753.25</v>
      </c>
      <c r="AO96" s="170"/>
      <c r="AP96" s="170"/>
      <c r="AQ96" s="77" t="s">
        <v>76</v>
      </c>
      <c r="AR96" s="74"/>
      <c r="AS96" s="78">
        <v>0</v>
      </c>
      <c r="AT96" s="79">
        <f>ROUND(SUM(AV96:AW96),2)</f>
        <v>152684.45000000001</v>
      </c>
      <c r="AU96" s="80">
        <f>'IO3 - Řídící systém'!P122</f>
        <v>289.60000000000002</v>
      </c>
      <c r="AV96" s="79">
        <f>'IO3 - Řídící systém'!J33</f>
        <v>152684.45000000001</v>
      </c>
      <c r="AW96" s="79">
        <f>'IO3 - Řídící systém'!J34</f>
        <v>0</v>
      </c>
      <c r="AX96" s="79">
        <f>'IO3 - Řídící systém'!J35</f>
        <v>0</v>
      </c>
      <c r="AY96" s="79">
        <f>'IO3 - Řídící systém'!J36</f>
        <v>0</v>
      </c>
      <c r="AZ96" s="79">
        <f>'IO3 - Řídící systém'!F33</f>
        <v>727068.8</v>
      </c>
      <c r="BA96" s="79">
        <f>'IO3 - Řídící systém'!F34</f>
        <v>0</v>
      </c>
      <c r="BB96" s="79">
        <f>'IO3 - Řídící systém'!F35</f>
        <v>0</v>
      </c>
      <c r="BC96" s="79">
        <f>'IO3 - Řídící systém'!F36</f>
        <v>0</v>
      </c>
      <c r="BD96" s="81">
        <f>'IO3 - Řídící systém'!F37</f>
        <v>0</v>
      </c>
      <c r="BT96" s="82" t="s">
        <v>77</v>
      </c>
      <c r="BV96" s="82" t="s">
        <v>71</v>
      </c>
      <c r="BW96" s="82" t="s">
        <v>82</v>
      </c>
      <c r="BX96" s="82" t="s">
        <v>4</v>
      </c>
      <c r="CL96" s="82" t="s">
        <v>1</v>
      </c>
      <c r="CM96" s="82" t="s">
        <v>79</v>
      </c>
    </row>
    <row r="97" spans="1:91" s="7" customFormat="1" ht="16.5" customHeight="1">
      <c r="A97" s="73" t="s">
        <v>73</v>
      </c>
      <c r="B97" s="74"/>
      <c r="C97" s="75"/>
      <c r="D97" s="171" t="s">
        <v>83</v>
      </c>
      <c r="E97" s="171"/>
      <c r="F97" s="171"/>
      <c r="G97" s="171"/>
      <c r="H97" s="171"/>
      <c r="I97" s="76"/>
      <c r="J97" s="171" t="s">
        <v>84</v>
      </c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69">
        <f>'IO4 - Osvětlení areálu a ...'!J30</f>
        <v>2016262.62</v>
      </c>
      <c r="AH97" s="170"/>
      <c r="AI97" s="170"/>
      <c r="AJ97" s="170"/>
      <c r="AK97" s="170"/>
      <c r="AL97" s="170"/>
      <c r="AM97" s="170"/>
      <c r="AN97" s="169">
        <f>SUM(AG97,AT97)</f>
        <v>2439677.77</v>
      </c>
      <c r="AO97" s="170"/>
      <c r="AP97" s="170"/>
      <c r="AQ97" s="77" t="s">
        <v>76</v>
      </c>
      <c r="AR97" s="74"/>
      <c r="AS97" s="83">
        <v>0</v>
      </c>
      <c r="AT97" s="84">
        <f>ROUND(SUM(AV97:AW97),2)</f>
        <v>423415.15</v>
      </c>
      <c r="AU97" s="85">
        <f>'IO4 - Osvětlení areálu a ...'!P129</f>
        <v>829.67187100000001</v>
      </c>
      <c r="AV97" s="84">
        <f>'IO4 - Osvětlení areálu a ...'!J33</f>
        <v>423415.15</v>
      </c>
      <c r="AW97" s="84">
        <f>'IO4 - Osvětlení areálu a ...'!J34</f>
        <v>0</v>
      </c>
      <c r="AX97" s="84">
        <f>'IO4 - Osvětlení areálu a ...'!J35</f>
        <v>0</v>
      </c>
      <c r="AY97" s="84">
        <f>'IO4 - Osvětlení areálu a ...'!J36</f>
        <v>0</v>
      </c>
      <c r="AZ97" s="84">
        <f>'IO4 - Osvětlení areálu a ...'!F33</f>
        <v>2016262.62</v>
      </c>
      <c r="BA97" s="84">
        <f>'IO4 - Osvětlení areálu a ...'!F34</f>
        <v>0</v>
      </c>
      <c r="BB97" s="84">
        <f>'IO4 - Osvětlení areálu a ...'!F35</f>
        <v>0</v>
      </c>
      <c r="BC97" s="84">
        <f>'IO4 - Osvětlení areálu a ...'!F36</f>
        <v>0</v>
      </c>
      <c r="BD97" s="86">
        <f>'IO4 - Osvětlení areálu a ...'!F37</f>
        <v>0</v>
      </c>
      <c r="BT97" s="82" t="s">
        <v>77</v>
      </c>
      <c r="BV97" s="82" t="s">
        <v>71</v>
      </c>
      <c r="BW97" s="82" t="s">
        <v>85</v>
      </c>
      <c r="BX97" s="82" t="s">
        <v>4</v>
      </c>
      <c r="CL97" s="82" t="s">
        <v>1</v>
      </c>
      <c r="CM97" s="82" t="s">
        <v>79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IO2 - Rozvody NN'!C2" display="/" xr:uid="{00000000-0004-0000-0000-000000000000}"/>
    <hyperlink ref="A96" location="'IO3 - Řídící systém'!C2" display="/" xr:uid="{00000000-0004-0000-0000-000001000000}"/>
    <hyperlink ref="A97" location="'IO4 - Osvětlení areálu a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2" t="str">
        <f>'Rekapitulace stavby'!K6</f>
        <v>Zubří rekreační středisko Jesenka - Etapa 2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9" t="s">
        <v>88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>
        <f>'Rekapitulace stavby'!AN8</f>
        <v>44743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>
        <f>IF('Rekapitulace stavby'!AN10="","",'Rekapitulace stavby'!AN10)</f>
        <v>26932211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STAREZ-SPORT, a.s.</v>
      </c>
      <c r="F15" s="26"/>
      <c r="G15" s="26"/>
      <c r="H15" s="26"/>
      <c r="I15" s="23" t="s">
        <v>23</v>
      </c>
      <c r="J15" s="21" t="str">
        <f>IF('Rekapitulace stavby'!AN11="","",'Rekapitulace stavby'!AN11)</f>
        <v>CZ26932211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5" t="str">
        <f>'Rekapitulace stavby'!E14</f>
        <v xml:space="preserve"> </v>
      </c>
      <c r="F18" s="195"/>
      <c r="G18" s="195"/>
      <c r="H18" s="195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>
        <f>IF('Rekapitulace stavby'!AN16="","",'Rekapitulace stavby'!AN16)</f>
        <v>6752390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SPECIALIZED ENERGETIC COMPANY, a.s.</v>
      </c>
      <c r="F21" s="26"/>
      <c r="G21" s="26"/>
      <c r="H21" s="26"/>
      <c r="I21" s="23" t="s">
        <v>23</v>
      </c>
      <c r="J21" s="21" t="str">
        <f>IF('Rekapitulace stavby'!AN17="","",'Rekapitulace stavby'!AN17)</f>
        <v>CZ06752390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89</v>
      </c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7" t="s">
        <v>1</v>
      </c>
      <c r="F27" s="197"/>
      <c r="G27" s="197"/>
      <c r="H27" s="19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ROUND(J135, 2)</f>
        <v>2080173.33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ROUND((SUM(BE135:BE205)),  2)</f>
        <v>2080173.33</v>
      </c>
      <c r="G33" s="26"/>
      <c r="H33" s="26"/>
      <c r="I33" s="95">
        <v>0.21</v>
      </c>
      <c r="J33" s="94">
        <f>ROUND(((SUM(BE135:BE205))*I33),  2)</f>
        <v>436836.4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ROUND((SUM(BF135:BF205)),  2)</f>
        <v>0</v>
      </c>
      <c r="G34" s="26"/>
      <c r="H34" s="26"/>
      <c r="I34" s="95">
        <v>0.15</v>
      </c>
      <c r="J34" s="94">
        <f>ROUND(((SUM(BF135:BF205))*I34),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ROUND((SUM(BG135:BG205)),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ROUND((SUM(BH135:BH205)),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ROUND((SUM(BI135:BI205)),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2517009.73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Zubří rekreační středisko Jesenka - Etapa 2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9" t="str">
        <f>E9</f>
        <v>IO2 - Rozvody NN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>
        <f>IF(J12="","",J12)</f>
        <v>44743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STAREZ-SPORT, a.s.</v>
      </c>
      <c r="G91" s="26"/>
      <c r="H91" s="26"/>
      <c r="I91" s="23" t="s">
        <v>25</v>
      </c>
      <c r="J91" s="24" t="str">
        <f>E21</f>
        <v xml:space="preserve"> SPECIALIZED ENERGETIC COMPANY,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Lukáš Brázda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91</v>
      </c>
      <c r="D94" s="96"/>
      <c r="E94" s="96"/>
      <c r="F94" s="96"/>
      <c r="G94" s="96"/>
      <c r="H94" s="96"/>
      <c r="I94" s="96"/>
      <c r="J94" s="105" t="s">
        <v>92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93</v>
      </c>
      <c r="D96" s="26"/>
      <c r="E96" s="26"/>
      <c r="F96" s="26"/>
      <c r="G96" s="26"/>
      <c r="H96" s="26"/>
      <c r="I96" s="26"/>
      <c r="J96" s="65">
        <f>J135</f>
        <v>2080173.33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2:12" s="9" customFormat="1" ht="24.95" customHeight="1">
      <c r="B97" s="107"/>
      <c r="D97" s="108" t="s">
        <v>95</v>
      </c>
      <c r="E97" s="109"/>
      <c r="F97" s="109"/>
      <c r="G97" s="109"/>
      <c r="H97" s="109"/>
      <c r="I97" s="109"/>
      <c r="J97" s="110">
        <f>J136</f>
        <v>1037783.5</v>
      </c>
      <c r="L97" s="107"/>
    </row>
    <row r="98" spans="2:12" s="10" customFormat="1" ht="19.899999999999999" customHeight="1">
      <c r="B98" s="111"/>
      <c r="D98" s="112" t="s">
        <v>96</v>
      </c>
      <c r="E98" s="113"/>
      <c r="F98" s="113"/>
      <c r="G98" s="113"/>
      <c r="H98" s="113"/>
      <c r="I98" s="113"/>
      <c r="J98" s="114">
        <f>J137</f>
        <v>2190</v>
      </c>
      <c r="L98" s="111"/>
    </row>
    <row r="99" spans="2:12" s="10" customFormat="1" ht="19.899999999999999" customHeight="1">
      <c r="B99" s="111"/>
      <c r="D99" s="112" t="s">
        <v>97</v>
      </c>
      <c r="E99" s="113"/>
      <c r="F99" s="113"/>
      <c r="G99" s="113"/>
      <c r="H99" s="113"/>
      <c r="I99" s="113"/>
      <c r="J99" s="114">
        <f>J140</f>
        <v>73549</v>
      </c>
      <c r="L99" s="111"/>
    </row>
    <row r="100" spans="2:12" s="10" customFormat="1" ht="19.899999999999999" customHeight="1">
      <c r="B100" s="111"/>
      <c r="D100" s="112" t="s">
        <v>98</v>
      </c>
      <c r="E100" s="113"/>
      <c r="F100" s="113"/>
      <c r="G100" s="113"/>
      <c r="H100" s="113"/>
      <c r="I100" s="113"/>
      <c r="J100" s="114">
        <f>J142</f>
        <v>962044.5</v>
      </c>
      <c r="L100" s="111"/>
    </row>
    <row r="101" spans="2:12" s="10" customFormat="1" ht="14.85" customHeight="1">
      <c r="B101" s="111"/>
      <c r="D101" s="112" t="s">
        <v>99</v>
      </c>
      <c r="E101" s="113"/>
      <c r="F101" s="113"/>
      <c r="G101" s="113"/>
      <c r="H101" s="113"/>
      <c r="I101" s="113"/>
      <c r="J101" s="114">
        <f>J143</f>
        <v>962044.5</v>
      </c>
      <c r="L101" s="111"/>
    </row>
    <row r="102" spans="2:12" s="9" customFormat="1" ht="24.95" customHeight="1">
      <c r="B102" s="107"/>
      <c r="D102" s="108" t="s">
        <v>100</v>
      </c>
      <c r="E102" s="109"/>
      <c r="F102" s="109"/>
      <c r="G102" s="109"/>
      <c r="H102" s="109"/>
      <c r="I102" s="109"/>
      <c r="J102" s="110">
        <f>J149</f>
        <v>31311</v>
      </c>
      <c r="L102" s="107"/>
    </row>
    <row r="103" spans="2:12" s="10" customFormat="1" ht="19.899999999999999" customHeight="1">
      <c r="B103" s="111"/>
      <c r="D103" s="112" t="s">
        <v>101</v>
      </c>
      <c r="E103" s="113"/>
      <c r="F103" s="113"/>
      <c r="G103" s="113"/>
      <c r="H103" s="113"/>
      <c r="I103" s="113"/>
      <c r="J103" s="114">
        <f>J150</f>
        <v>31311</v>
      </c>
      <c r="L103" s="111"/>
    </row>
    <row r="104" spans="2:12" s="9" customFormat="1" ht="24.95" customHeight="1">
      <c r="B104" s="107"/>
      <c r="D104" s="108" t="s">
        <v>102</v>
      </c>
      <c r="E104" s="109"/>
      <c r="F104" s="109"/>
      <c r="G104" s="109"/>
      <c r="H104" s="109"/>
      <c r="I104" s="109"/>
      <c r="J104" s="110">
        <f>J155</f>
        <v>886078.83</v>
      </c>
      <c r="L104" s="107"/>
    </row>
    <row r="105" spans="2:12" s="10" customFormat="1" ht="19.899999999999999" customHeight="1">
      <c r="B105" s="111"/>
      <c r="D105" s="112" t="s">
        <v>103</v>
      </c>
      <c r="E105" s="113"/>
      <c r="F105" s="113"/>
      <c r="G105" s="113"/>
      <c r="H105" s="113"/>
      <c r="I105" s="113"/>
      <c r="J105" s="114">
        <f>J156</f>
        <v>91000</v>
      </c>
      <c r="L105" s="111"/>
    </row>
    <row r="106" spans="2:12" s="10" customFormat="1" ht="19.899999999999999" customHeight="1">
      <c r="B106" s="111"/>
      <c r="D106" s="112" t="s">
        <v>104</v>
      </c>
      <c r="E106" s="113"/>
      <c r="F106" s="113"/>
      <c r="G106" s="113"/>
      <c r="H106" s="113"/>
      <c r="I106" s="113"/>
      <c r="J106" s="114">
        <f>J158</f>
        <v>265971.11</v>
      </c>
      <c r="L106" s="111"/>
    </row>
    <row r="107" spans="2:12" s="10" customFormat="1" ht="19.899999999999999" customHeight="1">
      <c r="B107" s="111"/>
      <c r="D107" s="112" t="s">
        <v>105</v>
      </c>
      <c r="E107" s="113"/>
      <c r="F107" s="113"/>
      <c r="G107" s="113"/>
      <c r="H107" s="113"/>
      <c r="I107" s="113"/>
      <c r="J107" s="114">
        <f>J165</f>
        <v>361407.72</v>
      </c>
      <c r="L107" s="111"/>
    </row>
    <row r="108" spans="2:12" s="10" customFormat="1" ht="14.85" customHeight="1">
      <c r="B108" s="111"/>
      <c r="D108" s="112" t="s">
        <v>106</v>
      </c>
      <c r="E108" s="113"/>
      <c r="F108" s="113"/>
      <c r="G108" s="113"/>
      <c r="H108" s="113"/>
      <c r="I108" s="113"/>
      <c r="J108" s="114">
        <f>J166</f>
        <v>141981.04999999999</v>
      </c>
      <c r="L108" s="111"/>
    </row>
    <row r="109" spans="2:12" s="10" customFormat="1" ht="14.85" customHeight="1">
      <c r="B109" s="111"/>
      <c r="D109" s="112" t="s">
        <v>107</v>
      </c>
      <c r="E109" s="113"/>
      <c r="F109" s="113"/>
      <c r="G109" s="113"/>
      <c r="H109" s="113"/>
      <c r="I109" s="113"/>
      <c r="J109" s="114">
        <f>J188</f>
        <v>219426.67</v>
      </c>
      <c r="L109" s="111"/>
    </row>
    <row r="110" spans="2:12" s="10" customFormat="1" ht="19.899999999999999" customHeight="1">
      <c r="B110" s="111"/>
      <c r="D110" s="112" t="s">
        <v>108</v>
      </c>
      <c r="E110" s="113"/>
      <c r="F110" s="113"/>
      <c r="G110" s="113"/>
      <c r="H110" s="113"/>
      <c r="I110" s="113"/>
      <c r="J110" s="114">
        <f>J191</f>
        <v>138000</v>
      </c>
      <c r="L110" s="111"/>
    </row>
    <row r="111" spans="2:12" s="10" customFormat="1" ht="14.85" customHeight="1">
      <c r="B111" s="111"/>
      <c r="D111" s="112" t="s">
        <v>109</v>
      </c>
      <c r="E111" s="113"/>
      <c r="F111" s="113"/>
      <c r="G111" s="113"/>
      <c r="H111" s="113"/>
      <c r="I111" s="113"/>
      <c r="J111" s="114">
        <f>J192</f>
        <v>138000</v>
      </c>
      <c r="L111" s="111"/>
    </row>
    <row r="112" spans="2:12" s="10" customFormat="1" ht="19.899999999999999" customHeight="1">
      <c r="B112" s="111"/>
      <c r="D112" s="112" t="s">
        <v>110</v>
      </c>
      <c r="E112" s="113"/>
      <c r="F112" s="113"/>
      <c r="G112" s="113"/>
      <c r="H112" s="113"/>
      <c r="I112" s="113"/>
      <c r="J112" s="114">
        <f>J197</f>
        <v>29700</v>
      </c>
      <c r="L112" s="111"/>
    </row>
    <row r="113" spans="1:31" s="9" customFormat="1" ht="24.95" customHeight="1">
      <c r="B113" s="107"/>
      <c r="D113" s="108" t="s">
        <v>111</v>
      </c>
      <c r="E113" s="109"/>
      <c r="F113" s="109"/>
      <c r="G113" s="109"/>
      <c r="H113" s="109"/>
      <c r="I113" s="109"/>
      <c r="J113" s="110">
        <f>J201</f>
        <v>125000</v>
      </c>
      <c r="L113" s="107"/>
    </row>
    <row r="114" spans="1:31" s="10" customFormat="1" ht="19.899999999999999" customHeight="1">
      <c r="B114" s="111"/>
      <c r="D114" s="112" t="s">
        <v>112</v>
      </c>
      <c r="E114" s="113"/>
      <c r="F114" s="113"/>
      <c r="G114" s="113"/>
      <c r="H114" s="113"/>
      <c r="I114" s="113"/>
      <c r="J114" s="114">
        <f>J202</f>
        <v>75000</v>
      </c>
      <c r="L114" s="111"/>
    </row>
    <row r="115" spans="1:31" s="10" customFormat="1" ht="19.899999999999999" customHeight="1">
      <c r="B115" s="111"/>
      <c r="D115" s="112" t="s">
        <v>113</v>
      </c>
      <c r="E115" s="113"/>
      <c r="F115" s="113"/>
      <c r="G115" s="113"/>
      <c r="H115" s="113"/>
      <c r="I115" s="113"/>
      <c r="J115" s="114">
        <f>J204</f>
        <v>50000</v>
      </c>
      <c r="L115" s="111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6.95" customHeight="1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5" customHeight="1">
      <c r="A122" s="26"/>
      <c r="B122" s="27"/>
      <c r="C122" s="18" t="s">
        <v>114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14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6.5" customHeight="1">
      <c r="A125" s="26"/>
      <c r="B125" s="27"/>
      <c r="C125" s="26"/>
      <c r="D125" s="26"/>
      <c r="E125" s="202" t="str">
        <f>E7</f>
        <v>Zubří rekreační středisko Jesenka - Etapa 2</v>
      </c>
      <c r="F125" s="203"/>
      <c r="G125" s="203"/>
      <c r="H125" s="203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87</v>
      </c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6.5" customHeight="1">
      <c r="A127" s="26"/>
      <c r="B127" s="27"/>
      <c r="C127" s="26"/>
      <c r="D127" s="26"/>
      <c r="E127" s="179" t="str">
        <f>E9</f>
        <v>IO2 - Rozvody NN</v>
      </c>
      <c r="F127" s="201"/>
      <c r="G127" s="201"/>
      <c r="H127" s="201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2" customHeight="1">
      <c r="A129" s="26"/>
      <c r="B129" s="27"/>
      <c r="C129" s="23" t="s">
        <v>18</v>
      </c>
      <c r="D129" s="26"/>
      <c r="E129" s="26"/>
      <c r="F129" s="21" t="str">
        <f>F12</f>
        <v xml:space="preserve"> </v>
      </c>
      <c r="G129" s="26"/>
      <c r="H129" s="26"/>
      <c r="I129" s="23" t="s">
        <v>20</v>
      </c>
      <c r="J129" s="49">
        <f>IF(J12="","",J12)</f>
        <v>44743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5.2" customHeight="1">
      <c r="A131" s="26"/>
      <c r="B131" s="27"/>
      <c r="C131" s="23" t="s">
        <v>21</v>
      </c>
      <c r="D131" s="26"/>
      <c r="E131" s="26"/>
      <c r="F131" s="21" t="str">
        <f>E15</f>
        <v xml:space="preserve"> STAREZ-SPORT, a.s.</v>
      </c>
      <c r="G131" s="26"/>
      <c r="H131" s="26"/>
      <c r="I131" s="23" t="s">
        <v>25</v>
      </c>
      <c r="J131" s="24" t="str">
        <f>E21</f>
        <v xml:space="preserve"> SPECIALIZED ENERGETIC COMPANY, a.s.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5.2" customHeight="1">
      <c r="A132" s="26"/>
      <c r="B132" s="27"/>
      <c r="C132" s="23" t="s">
        <v>24</v>
      </c>
      <c r="D132" s="26"/>
      <c r="E132" s="26"/>
      <c r="F132" s="21" t="str">
        <f>IF(E18="","",E18)</f>
        <v xml:space="preserve"> </v>
      </c>
      <c r="G132" s="26"/>
      <c r="H132" s="26"/>
      <c r="I132" s="23" t="s">
        <v>27</v>
      </c>
      <c r="J132" s="24" t="str">
        <f>E24</f>
        <v>Lukáš Brázda</v>
      </c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0.35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11" customFormat="1" ht="29.25" customHeight="1">
      <c r="A134" s="115"/>
      <c r="B134" s="116"/>
      <c r="C134" s="117" t="s">
        <v>115</v>
      </c>
      <c r="D134" s="118" t="s">
        <v>54</v>
      </c>
      <c r="E134" s="118" t="s">
        <v>50</v>
      </c>
      <c r="F134" s="118" t="s">
        <v>51</v>
      </c>
      <c r="G134" s="118" t="s">
        <v>116</v>
      </c>
      <c r="H134" s="118" t="s">
        <v>117</v>
      </c>
      <c r="I134" s="118" t="s">
        <v>118</v>
      </c>
      <c r="J134" s="119" t="s">
        <v>92</v>
      </c>
      <c r="K134" s="120" t="s">
        <v>119</v>
      </c>
      <c r="L134" s="121"/>
      <c r="M134" s="56" t="s">
        <v>1</v>
      </c>
      <c r="N134" s="57" t="s">
        <v>33</v>
      </c>
      <c r="O134" s="57" t="s">
        <v>120</v>
      </c>
      <c r="P134" s="57" t="s">
        <v>121</v>
      </c>
      <c r="Q134" s="57" t="s">
        <v>122</v>
      </c>
      <c r="R134" s="57" t="s">
        <v>123</v>
      </c>
      <c r="S134" s="57" t="s">
        <v>124</v>
      </c>
      <c r="T134" s="58" t="s">
        <v>125</v>
      </c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</row>
    <row r="135" spans="1:65" s="2" customFormat="1" ht="22.9" customHeight="1">
      <c r="A135" s="26"/>
      <c r="B135" s="27"/>
      <c r="C135" s="63" t="s">
        <v>126</v>
      </c>
      <c r="D135" s="26"/>
      <c r="E135" s="26"/>
      <c r="F135" s="26"/>
      <c r="G135" s="26"/>
      <c r="H135" s="26"/>
      <c r="I135" s="26"/>
      <c r="J135" s="122">
        <f>BK135</f>
        <v>2080173.33</v>
      </c>
      <c r="K135" s="26"/>
      <c r="L135" s="27"/>
      <c r="M135" s="59"/>
      <c r="N135" s="50"/>
      <c r="O135" s="60"/>
      <c r="P135" s="123">
        <f>P136+P149+P155+P201</f>
        <v>858.45934499999998</v>
      </c>
      <c r="Q135" s="60"/>
      <c r="R135" s="123">
        <f>R136+R149+R155+R201</f>
        <v>2.1699999999999997E-2</v>
      </c>
      <c r="S135" s="60"/>
      <c r="T135" s="124">
        <f>T136+T149+T155+T201</f>
        <v>3.7760000000000002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68</v>
      </c>
      <c r="AU135" s="14" t="s">
        <v>94</v>
      </c>
      <c r="BK135" s="125">
        <f>BK136+BK149+BK155+BK201</f>
        <v>2080173.33</v>
      </c>
    </row>
    <row r="136" spans="1:65" s="12" customFormat="1" ht="25.9" customHeight="1">
      <c r="B136" s="126"/>
      <c r="D136" s="127" t="s">
        <v>68</v>
      </c>
      <c r="E136" s="128" t="s">
        <v>127</v>
      </c>
      <c r="F136" s="128" t="s">
        <v>127</v>
      </c>
      <c r="J136" s="129">
        <f>BK136</f>
        <v>1037783.5</v>
      </c>
      <c r="L136" s="126"/>
      <c r="M136" s="130"/>
      <c r="N136" s="131"/>
      <c r="O136" s="131"/>
      <c r="P136" s="132">
        <f>P137+P140+P142</f>
        <v>4.2720000000000002</v>
      </c>
      <c r="Q136" s="131"/>
      <c r="R136" s="132">
        <f>R137+R140+R142</f>
        <v>0</v>
      </c>
      <c r="S136" s="131"/>
      <c r="T136" s="133">
        <f>T137+T140+T142</f>
        <v>3.7760000000000002</v>
      </c>
      <c r="AR136" s="127" t="s">
        <v>77</v>
      </c>
      <c r="AT136" s="134" t="s">
        <v>68</v>
      </c>
      <c r="AU136" s="134" t="s">
        <v>69</v>
      </c>
      <c r="AY136" s="127" t="s">
        <v>128</v>
      </c>
      <c r="BK136" s="135">
        <f>BK137+BK140+BK142</f>
        <v>1037783.5</v>
      </c>
    </row>
    <row r="137" spans="1:65" s="12" customFormat="1" ht="22.9" customHeight="1">
      <c r="B137" s="126"/>
      <c r="D137" s="127" t="s">
        <v>68</v>
      </c>
      <c r="E137" s="136" t="s">
        <v>129</v>
      </c>
      <c r="F137" s="136" t="s">
        <v>130</v>
      </c>
      <c r="J137" s="137">
        <f>BK137</f>
        <v>2190</v>
      </c>
      <c r="L137" s="126"/>
      <c r="M137" s="130"/>
      <c r="N137" s="131"/>
      <c r="O137" s="131"/>
      <c r="P137" s="132">
        <f>SUM(P138:P139)</f>
        <v>4.2720000000000002</v>
      </c>
      <c r="Q137" s="131"/>
      <c r="R137" s="132">
        <f>SUM(R138:R139)</f>
        <v>0</v>
      </c>
      <c r="S137" s="131"/>
      <c r="T137" s="133">
        <f>SUM(T138:T139)</f>
        <v>3.7760000000000002</v>
      </c>
      <c r="AR137" s="127" t="s">
        <v>77</v>
      </c>
      <c r="AT137" s="134" t="s">
        <v>68</v>
      </c>
      <c r="AU137" s="134" t="s">
        <v>77</v>
      </c>
      <c r="AY137" s="127" t="s">
        <v>128</v>
      </c>
      <c r="BK137" s="135">
        <f>SUM(BK138:BK139)</f>
        <v>2190</v>
      </c>
    </row>
    <row r="138" spans="1:65" s="2" customFormat="1" ht="24.2" customHeight="1">
      <c r="A138" s="26"/>
      <c r="B138" s="138"/>
      <c r="C138" s="139" t="s">
        <v>131</v>
      </c>
      <c r="D138" s="139" t="s">
        <v>132</v>
      </c>
      <c r="E138" s="140" t="s">
        <v>133</v>
      </c>
      <c r="F138" s="141" t="s">
        <v>134</v>
      </c>
      <c r="G138" s="142" t="s">
        <v>135</v>
      </c>
      <c r="H138" s="143">
        <v>2</v>
      </c>
      <c r="I138" s="144">
        <v>858</v>
      </c>
      <c r="J138" s="144">
        <f>ROUND(I138*H138,2)</f>
        <v>1716</v>
      </c>
      <c r="K138" s="145"/>
      <c r="L138" s="27"/>
      <c r="M138" s="146" t="s">
        <v>1</v>
      </c>
      <c r="N138" s="147" t="s">
        <v>34</v>
      </c>
      <c r="O138" s="148">
        <v>1.52</v>
      </c>
      <c r="P138" s="148">
        <f>O138*H138</f>
        <v>3.04</v>
      </c>
      <c r="Q138" s="148">
        <v>0</v>
      </c>
      <c r="R138" s="148">
        <f>Q138*H138</f>
        <v>0</v>
      </c>
      <c r="S138" s="148">
        <v>1.8</v>
      </c>
      <c r="T138" s="149">
        <f>S138*H138</f>
        <v>3.6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136</v>
      </c>
      <c r="AT138" s="150" t="s">
        <v>132</v>
      </c>
      <c r="AU138" s="150" t="s">
        <v>79</v>
      </c>
      <c r="AY138" s="14" t="s">
        <v>128</v>
      </c>
      <c r="BE138" s="151">
        <f>IF(N138="základní",J138,0)</f>
        <v>1716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4" t="s">
        <v>77</v>
      </c>
      <c r="BK138" s="151">
        <f>ROUND(I138*H138,2)</f>
        <v>1716</v>
      </c>
      <c r="BL138" s="14" t="s">
        <v>136</v>
      </c>
      <c r="BM138" s="150" t="s">
        <v>137</v>
      </c>
    </row>
    <row r="139" spans="1:65" s="2" customFormat="1" ht="21.75" customHeight="1">
      <c r="A139" s="26"/>
      <c r="B139" s="138"/>
      <c r="C139" s="139" t="s">
        <v>138</v>
      </c>
      <c r="D139" s="139" t="s">
        <v>132</v>
      </c>
      <c r="E139" s="140" t="s">
        <v>139</v>
      </c>
      <c r="F139" s="141" t="s">
        <v>140</v>
      </c>
      <c r="G139" s="142" t="s">
        <v>141</v>
      </c>
      <c r="H139" s="143">
        <v>2</v>
      </c>
      <c r="I139" s="144">
        <v>237</v>
      </c>
      <c r="J139" s="144">
        <f>ROUND(I139*H139,2)</f>
        <v>474</v>
      </c>
      <c r="K139" s="145"/>
      <c r="L139" s="27"/>
      <c r="M139" s="146" t="s">
        <v>1</v>
      </c>
      <c r="N139" s="147" t="s">
        <v>34</v>
      </c>
      <c r="O139" s="148">
        <v>0.61599999999999999</v>
      </c>
      <c r="P139" s="148">
        <f>O139*H139</f>
        <v>1.232</v>
      </c>
      <c r="Q139" s="148">
        <v>0</v>
      </c>
      <c r="R139" s="148">
        <f>Q139*H139</f>
        <v>0</v>
      </c>
      <c r="S139" s="148">
        <v>8.7999999999999995E-2</v>
      </c>
      <c r="T139" s="149">
        <f>S139*H139</f>
        <v>0.17599999999999999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136</v>
      </c>
      <c r="AT139" s="150" t="s">
        <v>132</v>
      </c>
      <c r="AU139" s="150" t="s">
        <v>79</v>
      </c>
      <c r="AY139" s="14" t="s">
        <v>128</v>
      </c>
      <c r="BE139" s="151">
        <f>IF(N139="základní",J139,0)</f>
        <v>474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4" t="s">
        <v>77</v>
      </c>
      <c r="BK139" s="151">
        <f>ROUND(I139*H139,2)</f>
        <v>474</v>
      </c>
      <c r="BL139" s="14" t="s">
        <v>136</v>
      </c>
      <c r="BM139" s="150" t="s">
        <v>142</v>
      </c>
    </row>
    <row r="140" spans="1:65" s="12" customFormat="1" ht="22.9" customHeight="1">
      <c r="B140" s="126"/>
      <c r="D140" s="127" t="s">
        <v>68</v>
      </c>
      <c r="E140" s="136" t="s">
        <v>143</v>
      </c>
      <c r="F140" s="136" t="s">
        <v>144</v>
      </c>
      <c r="J140" s="137">
        <f>BK140</f>
        <v>73549</v>
      </c>
      <c r="L140" s="126"/>
      <c r="M140" s="130"/>
      <c r="N140" s="131"/>
      <c r="O140" s="131"/>
      <c r="P140" s="132">
        <f>P141</f>
        <v>0</v>
      </c>
      <c r="Q140" s="131"/>
      <c r="R140" s="132">
        <f>R141</f>
        <v>0</v>
      </c>
      <c r="S140" s="131"/>
      <c r="T140" s="133">
        <f>T141</f>
        <v>0</v>
      </c>
      <c r="AR140" s="127" t="s">
        <v>77</v>
      </c>
      <c r="AT140" s="134" t="s">
        <v>68</v>
      </c>
      <c r="AU140" s="134" t="s">
        <v>77</v>
      </c>
      <c r="AY140" s="127" t="s">
        <v>128</v>
      </c>
      <c r="BK140" s="135">
        <f>BK141</f>
        <v>73549</v>
      </c>
    </row>
    <row r="141" spans="1:65" s="2" customFormat="1" ht="24.2" customHeight="1">
      <c r="A141" s="26"/>
      <c r="B141" s="138"/>
      <c r="C141" s="139" t="s">
        <v>145</v>
      </c>
      <c r="D141" s="139" t="s">
        <v>132</v>
      </c>
      <c r="E141" s="140" t="s">
        <v>146</v>
      </c>
      <c r="F141" s="141" t="s">
        <v>147</v>
      </c>
      <c r="G141" s="142" t="s">
        <v>148</v>
      </c>
      <c r="H141" s="143">
        <v>55.3</v>
      </c>
      <c r="I141" s="144">
        <v>1330</v>
      </c>
      <c r="J141" s="144">
        <f>ROUND(I141*H141,2)</f>
        <v>73549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136</v>
      </c>
      <c r="AT141" s="150" t="s">
        <v>132</v>
      </c>
      <c r="AU141" s="150" t="s">
        <v>79</v>
      </c>
      <c r="AY141" s="14" t="s">
        <v>128</v>
      </c>
      <c r="BE141" s="151">
        <f>IF(N141="základní",J141,0)</f>
        <v>73549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4" t="s">
        <v>77</v>
      </c>
      <c r="BK141" s="151">
        <f>ROUND(I141*H141,2)</f>
        <v>73549</v>
      </c>
      <c r="BL141" s="14" t="s">
        <v>136</v>
      </c>
      <c r="BM141" s="150" t="s">
        <v>149</v>
      </c>
    </row>
    <row r="142" spans="1:65" s="12" customFormat="1" ht="22.9" customHeight="1">
      <c r="B142" s="126"/>
      <c r="D142" s="127" t="s">
        <v>68</v>
      </c>
      <c r="E142" s="136" t="s">
        <v>150</v>
      </c>
      <c r="F142" s="136" t="s">
        <v>151</v>
      </c>
      <c r="J142" s="137">
        <f>BK142</f>
        <v>962044.5</v>
      </c>
      <c r="L142" s="126"/>
      <c r="M142" s="130"/>
      <c r="N142" s="131"/>
      <c r="O142" s="131"/>
      <c r="P142" s="132">
        <f>P143</f>
        <v>0</v>
      </c>
      <c r="Q142" s="131"/>
      <c r="R142" s="132">
        <f>R143</f>
        <v>0</v>
      </c>
      <c r="S142" s="131"/>
      <c r="T142" s="133">
        <f>T143</f>
        <v>0</v>
      </c>
      <c r="AR142" s="127" t="s">
        <v>77</v>
      </c>
      <c r="AT142" s="134" t="s">
        <v>68</v>
      </c>
      <c r="AU142" s="134" t="s">
        <v>77</v>
      </c>
      <c r="AY142" s="127" t="s">
        <v>128</v>
      </c>
      <c r="BK142" s="135">
        <f>BK143</f>
        <v>962044.5</v>
      </c>
    </row>
    <row r="143" spans="1:65" s="12" customFormat="1" ht="20.85" customHeight="1">
      <c r="B143" s="126"/>
      <c r="D143" s="127" t="s">
        <v>68</v>
      </c>
      <c r="E143" s="136" t="s">
        <v>152</v>
      </c>
      <c r="F143" s="136" t="s">
        <v>153</v>
      </c>
      <c r="J143" s="137">
        <f>BK143</f>
        <v>962044.5</v>
      </c>
      <c r="L143" s="126"/>
      <c r="M143" s="130"/>
      <c r="N143" s="131"/>
      <c r="O143" s="131"/>
      <c r="P143" s="132">
        <f>SUM(P144:P148)</f>
        <v>0</v>
      </c>
      <c r="Q143" s="131"/>
      <c r="R143" s="132">
        <f>SUM(R144:R148)</f>
        <v>0</v>
      </c>
      <c r="S143" s="131"/>
      <c r="T143" s="133">
        <f>SUM(T144:T148)</f>
        <v>0</v>
      </c>
      <c r="AR143" s="127" t="s">
        <v>77</v>
      </c>
      <c r="AT143" s="134" t="s">
        <v>68</v>
      </c>
      <c r="AU143" s="134" t="s">
        <v>79</v>
      </c>
      <c r="AY143" s="127" t="s">
        <v>128</v>
      </c>
      <c r="BK143" s="135">
        <f>SUM(BK144:BK148)</f>
        <v>962044.5</v>
      </c>
    </row>
    <row r="144" spans="1:65" s="2" customFormat="1" ht="16.5" customHeight="1">
      <c r="A144" s="26"/>
      <c r="B144" s="138"/>
      <c r="C144" s="152" t="s">
        <v>154</v>
      </c>
      <c r="D144" s="152" t="s">
        <v>155</v>
      </c>
      <c r="E144" s="153" t="s">
        <v>156</v>
      </c>
      <c r="F144" s="154" t="s">
        <v>157</v>
      </c>
      <c r="G144" s="155" t="s">
        <v>158</v>
      </c>
      <c r="H144" s="156">
        <v>1</v>
      </c>
      <c r="I144" s="157">
        <v>42386</v>
      </c>
      <c r="J144" s="157">
        <f>ROUND(I144*H144,2)</f>
        <v>42386</v>
      </c>
      <c r="K144" s="158"/>
      <c r="L144" s="159"/>
      <c r="M144" s="160" t="s">
        <v>1</v>
      </c>
      <c r="N144" s="161" t="s">
        <v>34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159</v>
      </c>
      <c r="AT144" s="150" t="s">
        <v>155</v>
      </c>
      <c r="AU144" s="150" t="s">
        <v>160</v>
      </c>
      <c r="AY144" s="14" t="s">
        <v>128</v>
      </c>
      <c r="BE144" s="151">
        <f>IF(N144="základní",J144,0)</f>
        <v>42386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4" t="s">
        <v>77</v>
      </c>
      <c r="BK144" s="151">
        <f>ROUND(I144*H144,2)</f>
        <v>42386</v>
      </c>
      <c r="BL144" s="14" t="s">
        <v>136</v>
      </c>
      <c r="BM144" s="150" t="s">
        <v>161</v>
      </c>
    </row>
    <row r="145" spans="1:65" s="2" customFormat="1" ht="16.5" customHeight="1">
      <c r="A145" s="26"/>
      <c r="B145" s="138"/>
      <c r="C145" s="152" t="s">
        <v>162</v>
      </c>
      <c r="D145" s="152" t="s">
        <v>155</v>
      </c>
      <c r="E145" s="153" t="s">
        <v>163</v>
      </c>
      <c r="F145" s="154" t="s">
        <v>164</v>
      </c>
      <c r="G145" s="155" t="s">
        <v>158</v>
      </c>
      <c r="H145" s="156">
        <v>1</v>
      </c>
      <c r="I145" s="157">
        <v>44386</v>
      </c>
      <c r="J145" s="157">
        <f>ROUND(I145*H145,2)</f>
        <v>44386</v>
      </c>
      <c r="K145" s="158"/>
      <c r="L145" s="159"/>
      <c r="M145" s="160" t="s">
        <v>1</v>
      </c>
      <c r="N145" s="161" t="s">
        <v>34</v>
      </c>
      <c r="O145" s="148">
        <v>0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159</v>
      </c>
      <c r="AT145" s="150" t="s">
        <v>155</v>
      </c>
      <c r="AU145" s="150" t="s">
        <v>160</v>
      </c>
      <c r="AY145" s="14" t="s">
        <v>128</v>
      </c>
      <c r="BE145" s="151">
        <f>IF(N145="základní",J145,0)</f>
        <v>44386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4" t="s">
        <v>77</v>
      </c>
      <c r="BK145" s="151">
        <f>ROUND(I145*H145,2)</f>
        <v>44386</v>
      </c>
      <c r="BL145" s="14" t="s">
        <v>136</v>
      </c>
      <c r="BM145" s="150" t="s">
        <v>165</v>
      </c>
    </row>
    <row r="146" spans="1:65" s="2" customFormat="1" ht="16.5" customHeight="1">
      <c r="A146" s="26"/>
      <c r="B146" s="138"/>
      <c r="C146" s="152" t="s">
        <v>129</v>
      </c>
      <c r="D146" s="152" t="s">
        <v>155</v>
      </c>
      <c r="E146" s="153" t="s">
        <v>166</v>
      </c>
      <c r="F146" s="154" t="s">
        <v>167</v>
      </c>
      <c r="G146" s="155" t="s">
        <v>158</v>
      </c>
      <c r="H146" s="156">
        <v>10</v>
      </c>
      <c r="I146" s="157">
        <v>64343.45</v>
      </c>
      <c r="J146" s="157">
        <f>ROUND(I146*H146,2)</f>
        <v>643434.5</v>
      </c>
      <c r="K146" s="158"/>
      <c r="L146" s="159"/>
      <c r="M146" s="160" t="s">
        <v>1</v>
      </c>
      <c r="N146" s="161" t="s">
        <v>34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159</v>
      </c>
      <c r="AT146" s="150" t="s">
        <v>155</v>
      </c>
      <c r="AU146" s="150" t="s">
        <v>160</v>
      </c>
      <c r="AY146" s="14" t="s">
        <v>128</v>
      </c>
      <c r="BE146" s="151">
        <f>IF(N146="základní",J146,0)</f>
        <v>643434.5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4" t="s">
        <v>77</v>
      </c>
      <c r="BK146" s="151">
        <f>ROUND(I146*H146,2)</f>
        <v>643434.5</v>
      </c>
      <c r="BL146" s="14" t="s">
        <v>136</v>
      </c>
      <c r="BM146" s="150" t="s">
        <v>168</v>
      </c>
    </row>
    <row r="147" spans="1:65" s="2" customFormat="1" ht="16.5" customHeight="1">
      <c r="A147" s="26"/>
      <c r="B147" s="138"/>
      <c r="C147" s="152" t="s">
        <v>169</v>
      </c>
      <c r="D147" s="152" t="s">
        <v>155</v>
      </c>
      <c r="E147" s="153" t="s">
        <v>170</v>
      </c>
      <c r="F147" s="154" t="s">
        <v>171</v>
      </c>
      <c r="G147" s="155" t="s">
        <v>158</v>
      </c>
      <c r="H147" s="156">
        <v>1</v>
      </c>
      <c r="I147" s="157">
        <v>18668</v>
      </c>
      <c r="J147" s="157">
        <f>ROUND(I147*H147,2)</f>
        <v>18668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159</v>
      </c>
      <c r="AT147" s="150" t="s">
        <v>155</v>
      </c>
      <c r="AU147" s="150" t="s">
        <v>160</v>
      </c>
      <c r="AY147" s="14" t="s">
        <v>128</v>
      </c>
      <c r="BE147" s="151">
        <f>IF(N147="základní",J147,0)</f>
        <v>18668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4" t="s">
        <v>77</v>
      </c>
      <c r="BK147" s="151">
        <f>ROUND(I147*H147,2)</f>
        <v>18668</v>
      </c>
      <c r="BL147" s="14" t="s">
        <v>136</v>
      </c>
      <c r="BM147" s="150" t="s">
        <v>172</v>
      </c>
    </row>
    <row r="148" spans="1:65" s="2" customFormat="1" ht="16.5" customHeight="1">
      <c r="A148" s="26"/>
      <c r="B148" s="138"/>
      <c r="C148" s="152" t="s">
        <v>173</v>
      </c>
      <c r="D148" s="152" t="s">
        <v>155</v>
      </c>
      <c r="E148" s="153" t="s">
        <v>174</v>
      </c>
      <c r="F148" s="154" t="s">
        <v>175</v>
      </c>
      <c r="G148" s="155" t="s">
        <v>158</v>
      </c>
      <c r="H148" s="156">
        <v>10</v>
      </c>
      <c r="I148" s="157">
        <v>21317</v>
      </c>
      <c r="J148" s="157">
        <f>ROUND(I148*H148,2)</f>
        <v>213170</v>
      </c>
      <c r="K148" s="158"/>
      <c r="L148" s="159"/>
      <c r="M148" s="160" t="s">
        <v>1</v>
      </c>
      <c r="N148" s="161" t="s">
        <v>34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159</v>
      </c>
      <c r="AT148" s="150" t="s">
        <v>155</v>
      </c>
      <c r="AU148" s="150" t="s">
        <v>160</v>
      </c>
      <c r="AY148" s="14" t="s">
        <v>128</v>
      </c>
      <c r="BE148" s="151">
        <f>IF(N148="základní",J148,0)</f>
        <v>213170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4" t="s">
        <v>77</v>
      </c>
      <c r="BK148" s="151">
        <f>ROUND(I148*H148,2)</f>
        <v>213170</v>
      </c>
      <c r="BL148" s="14" t="s">
        <v>136</v>
      </c>
      <c r="BM148" s="150" t="s">
        <v>176</v>
      </c>
    </row>
    <row r="149" spans="1:65" s="12" customFormat="1" ht="25.9" customHeight="1">
      <c r="B149" s="126"/>
      <c r="D149" s="127" t="s">
        <v>68</v>
      </c>
      <c r="E149" s="128" t="s">
        <v>177</v>
      </c>
      <c r="F149" s="128" t="s">
        <v>178</v>
      </c>
      <c r="J149" s="129">
        <f>BK149</f>
        <v>31311</v>
      </c>
      <c r="L149" s="126"/>
      <c r="M149" s="130"/>
      <c r="N149" s="131"/>
      <c r="O149" s="131"/>
      <c r="P149" s="132">
        <f>P150</f>
        <v>72.419000000000011</v>
      </c>
      <c r="Q149" s="131"/>
      <c r="R149" s="132">
        <f>R150</f>
        <v>0</v>
      </c>
      <c r="S149" s="131"/>
      <c r="T149" s="133">
        <f>T150</f>
        <v>0</v>
      </c>
      <c r="AR149" s="127" t="s">
        <v>79</v>
      </c>
      <c r="AT149" s="134" t="s">
        <v>68</v>
      </c>
      <c r="AU149" s="134" t="s">
        <v>69</v>
      </c>
      <c r="AY149" s="127" t="s">
        <v>128</v>
      </c>
      <c r="BK149" s="135">
        <f>BK150</f>
        <v>31311</v>
      </c>
    </row>
    <row r="150" spans="1:65" s="12" customFormat="1" ht="22.9" customHeight="1">
      <c r="B150" s="126"/>
      <c r="D150" s="127" t="s">
        <v>68</v>
      </c>
      <c r="E150" s="136" t="s">
        <v>179</v>
      </c>
      <c r="F150" s="136" t="s">
        <v>180</v>
      </c>
      <c r="J150" s="137">
        <f>BK150</f>
        <v>31311</v>
      </c>
      <c r="L150" s="126"/>
      <c r="M150" s="130"/>
      <c r="N150" s="131"/>
      <c r="O150" s="131"/>
      <c r="P150" s="132">
        <f>SUM(P151:P154)</f>
        <v>72.419000000000011</v>
      </c>
      <c r="Q150" s="131"/>
      <c r="R150" s="132">
        <f>SUM(R151:R154)</f>
        <v>0</v>
      </c>
      <c r="S150" s="131"/>
      <c r="T150" s="133">
        <f>SUM(T151:T154)</f>
        <v>0</v>
      </c>
      <c r="AR150" s="127" t="s">
        <v>79</v>
      </c>
      <c r="AT150" s="134" t="s">
        <v>68</v>
      </c>
      <c r="AU150" s="134" t="s">
        <v>77</v>
      </c>
      <c r="AY150" s="127" t="s">
        <v>128</v>
      </c>
      <c r="BK150" s="135">
        <f>SUM(BK151:BK154)</f>
        <v>31311</v>
      </c>
    </row>
    <row r="151" spans="1:65" s="2" customFormat="1" ht="37.9" customHeight="1">
      <c r="A151" s="26"/>
      <c r="B151" s="138"/>
      <c r="C151" s="139" t="s">
        <v>181</v>
      </c>
      <c r="D151" s="139" t="s">
        <v>132</v>
      </c>
      <c r="E151" s="140" t="s">
        <v>182</v>
      </c>
      <c r="F151" s="141" t="s">
        <v>183</v>
      </c>
      <c r="G151" s="142" t="s">
        <v>184</v>
      </c>
      <c r="H151" s="143">
        <v>250</v>
      </c>
      <c r="I151" s="144">
        <v>31.6</v>
      </c>
      <c r="J151" s="144">
        <f>ROUND(I151*H151,2)</f>
        <v>7900</v>
      </c>
      <c r="K151" s="145"/>
      <c r="L151" s="27"/>
      <c r="M151" s="146" t="s">
        <v>1</v>
      </c>
      <c r="N151" s="147" t="s">
        <v>34</v>
      </c>
      <c r="O151" s="148">
        <v>7.5999999999999998E-2</v>
      </c>
      <c r="P151" s="148">
        <f>O151*H151</f>
        <v>19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185</v>
      </c>
      <c r="AT151" s="150" t="s">
        <v>132</v>
      </c>
      <c r="AU151" s="150" t="s">
        <v>79</v>
      </c>
      <c r="AY151" s="14" t="s">
        <v>128</v>
      </c>
      <c r="BE151" s="151">
        <f>IF(N151="základní",J151,0)</f>
        <v>7900</v>
      </c>
      <c r="BF151" s="151">
        <f>IF(N151="snížená",J151,0)</f>
        <v>0</v>
      </c>
      <c r="BG151" s="151">
        <f>IF(N151="zákl. přenesená",J151,0)</f>
        <v>0</v>
      </c>
      <c r="BH151" s="151">
        <f>IF(N151="sníž. přenesená",J151,0)</f>
        <v>0</v>
      </c>
      <c r="BI151" s="151">
        <f>IF(N151="nulová",J151,0)</f>
        <v>0</v>
      </c>
      <c r="BJ151" s="14" t="s">
        <v>77</v>
      </c>
      <c r="BK151" s="151">
        <f>ROUND(I151*H151,2)</f>
        <v>7900</v>
      </c>
      <c r="BL151" s="14" t="s">
        <v>185</v>
      </c>
      <c r="BM151" s="150" t="s">
        <v>186</v>
      </c>
    </row>
    <row r="152" spans="1:65" s="2" customFormat="1" ht="24.2" customHeight="1">
      <c r="A152" s="26"/>
      <c r="B152" s="138"/>
      <c r="C152" s="139" t="s">
        <v>187</v>
      </c>
      <c r="D152" s="139" t="s">
        <v>132</v>
      </c>
      <c r="E152" s="140" t="s">
        <v>188</v>
      </c>
      <c r="F152" s="141" t="s">
        <v>189</v>
      </c>
      <c r="G152" s="142" t="s">
        <v>190</v>
      </c>
      <c r="H152" s="143">
        <v>24</v>
      </c>
      <c r="I152" s="144">
        <v>146</v>
      </c>
      <c r="J152" s="144">
        <f>ROUND(I152*H152,2)</f>
        <v>3504</v>
      </c>
      <c r="K152" s="145"/>
      <c r="L152" s="27"/>
      <c r="M152" s="146" t="s">
        <v>1</v>
      </c>
      <c r="N152" s="147" t="s">
        <v>34</v>
      </c>
      <c r="O152" s="148">
        <v>0.35199999999999998</v>
      </c>
      <c r="P152" s="148">
        <f>O152*H152</f>
        <v>8.4480000000000004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185</v>
      </c>
      <c r="AT152" s="150" t="s">
        <v>132</v>
      </c>
      <c r="AU152" s="150" t="s">
        <v>79</v>
      </c>
      <c r="AY152" s="14" t="s">
        <v>128</v>
      </c>
      <c r="BE152" s="151">
        <f>IF(N152="základní",J152,0)</f>
        <v>3504</v>
      </c>
      <c r="BF152" s="151">
        <f>IF(N152="snížená",J152,0)</f>
        <v>0</v>
      </c>
      <c r="BG152" s="151">
        <f>IF(N152="zákl. přenesená",J152,0)</f>
        <v>0</v>
      </c>
      <c r="BH152" s="151">
        <f>IF(N152="sníž. přenesená",J152,0)</f>
        <v>0</v>
      </c>
      <c r="BI152" s="151">
        <f>IF(N152="nulová",J152,0)</f>
        <v>0</v>
      </c>
      <c r="BJ152" s="14" t="s">
        <v>77</v>
      </c>
      <c r="BK152" s="151">
        <f>ROUND(I152*H152,2)</f>
        <v>3504</v>
      </c>
      <c r="BL152" s="14" t="s">
        <v>185</v>
      </c>
      <c r="BM152" s="150" t="s">
        <v>191</v>
      </c>
    </row>
    <row r="153" spans="1:65" s="2" customFormat="1" ht="33" customHeight="1">
      <c r="A153" s="26"/>
      <c r="B153" s="138"/>
      <c r="C153" s="139" t="s">
        <v>192</v>
      </c>
      <c r="D153" s="139" t="s">
        <v>132</v>
      </c>
      <c r="E153" s="140" t="s">
        <v>193</v>
      </c>
      <c r="F153" s="141" t="s">
        <v>194</v>
      </c>
      <c r="G153" s="142" t="s">
        <v>184</v>
      </c>
      <c r="H153" s="143">
        <v>389</v>
      </c>
      <c r="I153" s="144">
        <v>50.5</v>
      </c>
      <c r="J153" s="144">
        <f>ROUND(I153*H153,2)</f>
        <v>19644.5</v>
      </c>
      <c r="K153" s="145"/>
      <c r="L153" s="27"/>
      <c r="M153" s="146" t="s">
        <v>1</v>
      </c>
      <c r="N153" s="147" t="s">
        <v>34</v>
      </c>
      <c r="O153" s="148">
        <v>0.114</v>
      </c>
      <c r="P153" s="148">
        <f>O153*H153</f>
        <v>44.346000000000004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195</v>
      </c>
      <c r="AT153" s="150" t="s">
        <v>132</v>
      </c>
      <c r="AU153" s="150" t="s">
        <v>79</v>
      </c>
      <c r="AY153" s="14" t="s">
        <v>128</v>
      </c>
      <c r="BE153" s="151">
        <f>IF(N153="základní",J153,0)</f>
        <v>19644.5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4" t="s">
        <v>77</v>
      </c>
      <c r="BK153" s="151">
        <f>ROUND(I153*H153,2)</f>
        <v>19644.5</v>
      </c>
      <c r="BL153" s="14" t="s">
        <v>195</v>
      </c>
      <c r="BM153" s="150" t="s">
        <v>196</v>
      </c>
    </row>
    <row r="154" spans="1:65" s="2" customFormat="1" ht="24.2" customHeight="1">
      <c r="A154" s="26"/>
      <c r="B154" s="138"/>
      <c r="C154" s="139" t="s">
        <v>197</v>
      </c>
      <c r="D154" s="139" t="s">
        <v>132</v>
      </c>
      <c r="E154" s="140" t="s">
        <v>198</v>
      </c>
      <c r="F154" s="141" t="s">
        <v>199</v>
      </c>
      <c r="G154" s="142" t="s">
        <v>190</v>
      </c>
      <c r="H154" s="143">
        <v>25</v>
      </c>
      <c r="I154" s="144">
        <v>10.5</v>
      </c>
      <c r="J154" s="144">
        <f>ROUND(I154*H154,2)</f>
        <v>262.5</v>
      </c>
      <c r="K154" s="145"/>
      <c r="L154" s="27"/>
      <c r="M154" s="146" t="s">
        <v>1</v>
      </c>
      <c r="N154" s="147" t="s">
        <v>34</v>
      </c>
      <c r="O154" s="148">
        <v>2.5000000000000001E-2</v>
      </c>
      <c r="P154" s="148">
        <f>O154*H154</f>
        <v>0.625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195</v>
      </c>
      <c r="AT154" s="150" t="s">
        <v>132</v>
      </c>
      <c r="AU154" s="150" t="s">
        <v>79</v>
      </c>
      <c r="AY154" s="14" t="s">
        <v>128</v>
      </c>
      <c r="BE154" s="151">
        <f>IF(N154="základní",J154,0)</f>
        <v>262.5</v>
      </c>
      <c r="BF154" s="151">
        <f>IF(N154="snížená",J154,0)</f>
        <v>0</v>
      </c>
      <c r="BG154" s="151">
        <f>IF(N154="zákl. přenesená",J154,0)</f>
        <v>0</v>
      </c>
      <c r="BH154" s="151">
        <f>IF(N154="sníž. přenesená",J154,0)</f>
        <v>0</v>
      </c>
      <c r="BI154" s="151">
        <f>IF(N154="nulová",J154,0)</f>
        <v>0</v>
      </c>
      <c r="BJ154" s="14" t="s">
        <v>77</v>
      </c>
      <c r="BK154" s="151">
        <f>ROUND(I154*H154,2)</f>
        <v>262.5</v>
      </c>
      <c r="BL154" s="14" t="s">
        <v>195</v>
      </c>
      <c r="BM154" s="150" t="s">
        <v>200</v>
      </c>
    </row>
    <row r="155" spans="1:65" s="12" customFormat="1" ht="25.9" customHeight="1">
      <c r="B155" s="126"/>
      <c r="D155" s="127" t="s">
        <v>68</v>
      </c>
      <c r="E155" s="128" t="s">
        <v>155</v>
      </c>
      <c r="F155" s="128" t="s">
        <v>201</v>
      </c>
      <c r="J155" s="129">
        <f>BK155</f>
        <v>886078.83</v>
      </c>
      <c r="L155" s="126"/>
      <c r="M155" s="130"/>
      <c r="N155" s="131"/>
      <c r="O155" s="131"/>
      <c r="P155" s="132">
        <f>P156+P158+P165+P191+P197</f>
        <v>781.76834499999995</v>
      </c>
      <c r="Q155" s="131"/>
      <c r="R155" s="132">
        <f>R156+R158+R165+R191+R197</f>
        <v>2.1699999999999997E-2</v>
      </c>
      <c r="S155" s="131"/>
      <c r="T155" s="133">
        <f>T156+T158+T165+T191+T197</f>
        <v>0</v>
      </c>
      <c r="AR155" s="127" t="s">
        <v>160</v>
      </c>
      <c r="AT155" s="134" t="s">
        <v>68</v>
      </c>
      <c r="AU155" s="134" t="s">
        <v>69</v>
      </c>
      <c r="AY155" s="127" t="s">
        <v>128</v>
      </c>
      <c r="BK155" s="135">
        <f>BK156+BK158+BK165+BK191+BK197</f>
        <v>886078.83</v>
      </c>
    </row>
    <row r="156" spans="1:65" s="12" customFormat="1" ht="22.9" customHeight="1">
      <c r="B156" s="126"/>
      <c r="D156" s="127" t="s">
        <v>68</v>
      </c>
      <c r="E156" s="136" t="s">
        <v>202</v>
      </c>
      <c r="F156" s="136" t="s">
        <v>203</v>
      </c>
      <c r="J156" s="137">
        <f>BK156</f>
        <v>91000</v>
      </c>
      <c r="L156" s="126"/>
      <c r="M156" s="130"/>
      <c r="N156" s="131"/>
      <c r="O156" s="131"/>
      <c r="P156" s="132">
        <f>P157</f>
        <v>159.20999999999998</v>
      </c>
      <c r="Q156" s="131"/>
      <c r="R156" s="132">
        <f>R157</f>
        <v>0</v>
      </c>
      <c r="S156" s="131"/>
      <c r="T156" s="133">
        <f>T157</f>
        <v>0</v>
      </c>
      <c r="AR156" s="127" t="s">
        <v>160</v>
      </c>
      <c r="AT156" s="134" t="s">
        <v>68</v>
      </c>
      <c r="AU156" s="134" t="s">
        <v>77</v>
      </c>
      <c r="AY156" s="127" t="s">
        <v>128</v>
      </c>
      <c r="BK156" s="135">
        <f>BK157</f>
        <v>91000</v>
      </c>
    </row>
    <row r="157" spans="1:65" s="2" customFormat="1" ht="37.9" customHeight="1">
      <c r="A157" s="26"/>
      <c r="B157" s="138"/>
      <c r="C157" s="139" t="s">
        <v>204</v>
      </c>
      <c r="D157" s="139" t="s">
        <v>132</v>
      </c>
      <c r="E157" s="140" t="s">
        <v>205</v>
      </c>
      <c r="F157" s="141" t="s">
        <v>206</v>
      </c>
      <c r="G157" s="142" t="s">
        <v>190</v>
      </c>
      <c r="H157" s="143">
        <v>5</v>
      </c>
      <c r="I157" s="144">
        <v>18200</v>
      </c>
      <c r="J157" s="144">
        <f>ROUND(I157*H157,2)</f>
        <v>91000</v>
      </c>
      <c r="K157" s="145"/>
      <c r="L157" s="27"/>
      <c r="M157" s="146" t="s">
        <v>1</v>
      </c>
      <c r="N157" s="147" t="s">
        <v>34</v>
      </c>
      <c r="O157" s="148">
        <v>31.841999999999999</v>
      </c>
      <c r="P157" s="148">
        <f>O157*H157</f>
        <v>159.20999999999998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185</v>
      </c>
      <c r="AT157" s="150" t="s">
        <v>132</v>
      </c>
      <c r="AU157" s="150" t="s">
        <v>79</v>
      </c>
      <c r="AY157" s="14" t="s">
        <v>128</v>
      </c>
      <c r="BE157" s="151">
        <f>IF(N157="základní",J157,0)</f>
        <v>91000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4" t="s">
        <v>77</v>
      </c>
      <c r="BK157" s="151">
        <f>ROUND(I157*H157,2)</f>
        <v>91000</v>
      </c>
      <c r="BL157" s="14" t="s">
        <v>185</v>
      </c>
      <c r="BM157" s="150" t="s">
        <v>207</v>
      </c>
    </row>
    <row r="158" spans="1:65" s="12" customFormat="1" ht="22.9" customHeight="1">
      <c r="B158" s="126"/>
      <c r="D158" s="127" t="s">
        <v>68</v>
      </c>
      <c r="E158" s="136" t="s">
        <v>208</v>
      </c>
      <c r="F158" s="136" t="s">
        <v>209</v>
      </c>
      <c r="J158" s="137">
        <f>BK158</f>
        <v>265971.11</v>
      </c>
      <c r="L158" s="126"/>
      <c r="M158" s="130"/>
      <c r="N158" s="131"/>
      <c r="O158" s="131"/>
      <c r="P158" s="132">
        <f>SUM(P159:P164)</f>
        <v>563.838345</v>
      </c>
      <c r="Q158" s="131"/>
      <c r="R158" s="132">
        <f>SUM(R159:R164)</f>
        <v>2.1699999999999997E-2</v>
      </c>
      <c r="S158" s="131"/>
      <c r="T158" s="133">
        <f>SUM(T159:T164)</f>
        <v>0</v>
      </c>
      <c r="AR158" s="127" t="s">
        <v>160</v>
      </c>
      <c r="AT158" s="134" t="s">
        <v>68</v>
      </c>
      <c r="AU158" s="134" t="s">
        <v>77</v>
      </c>
      <c r="AY158" s="127" t="s">
        <v>128</v>
      </c>
      <c r="BK158" s="135">
        <f>SUM(BK159:BK164)</f>
        <v>265971.11</v>
      </c>
    </row>
    <row r="159" spans="1:65" s="2" customFormat="1" ht="16.5" customHeight="1">
      <c r="A159" s="26"/>
      <c r="B159" s="138"/>
      <c r="C159" s="139" t="s">
        <v>210</v>
      </c>
      <c r="D159" s="139" t="s">
        <v>132</v>
      </c>
      <c r="E159" s="140" t="s">
        <v>211</v>
      </c>
      <c r="F159" s="141" t="s">
        <v>212</v>
      </c>
      <c r="G159" s="142" t="s">
        <v>184</v>
      </c>
      <c r="H159" s="143">
        <v>1983</v>
      </c>
      <c r="I159" s="144">
        <v>87.7</v>
      </c>
      <c r="J159" s="144">
        <f t="shared" ref="J159:J164" si="0">ROUND(I159*H159,2)</f>
        <v>173909.1</v>
      </c>
      <c r="K159" s="145"/>
      <c r="L159" s="27"/>
      <c r="M159" s="146" t="s">
        <v>1</v>
      </c>
      <c r="N159" s="147" t="s">
        <v>34</v>
      </c>
      <c r="O159" s="148">
        <v>0.16</v>
      </c>
      <c r="P159" s="148">
        <f t="shared" ref="P159:P164" si="1">O159*H159</f>
        <v>317.28000000000003</v>
      </c>
      <c r="Q159" s="148">
        <v>0</v>
      </c>
      <c r="R159" s="148">
        <f t="shared" ref="R159:R164" si="2">Q159*H159</f>
        <v>0</v>
      </c>
      <c r="S159" s="148">
        <v>0</v>
      </c>
      <c r="T159" s="149">
        <f t="shared" ref="T159:T164" si="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185</v>
      </c>
      <c r="AT159" s="150" t="s">
        <v>132</v>
      </c>
      <c r="AU159" s="150" t="s">
        <v>79</v>
      </c>
      <c r="AY159" s="14" t="s">
        <v>128</v>
      </c>
      <c r="BE159" s="151">
        <f t="shared" ref="BE159:BE164" si="4">IF(N159="základní",J159,0)</f>
        <v>173909.1</v>
      </c>
      <c r="BF159" s="151">
        <f t="shared" ref="BF159:BF164" si="5">IF(N159="snížená",J159,0)</f>
        <v>0</v>
      </c>
      <c r="BG159" s="151">
        <f t="shared" ref="BG159:BG164" si="6">IF(N159="zákl. přenesená",J159,0)</f>
        <v>0</v>
      </c>
      <c r="BH159" s="151">
        <f t="shared" ref="BH159:BH164" si="7">IF(N159="sníž. přenesená",J159,0)</f>
        <v>0</v>
      </c>
      <c r="BI159" s="151">
        <f t="shared" ref="BI159:BI164" si="8">IF(N159="nulová",J159,0)</f>
        <v>0</v>
      </c>
      <c r="BJ159" s="14" t="s">
        <v>77</v>
      </c>
      <c r="BK159" s="151">
        <f t="shared" ref="BK159:BK164" si="9">ROUND(I159*H159,2)</f>
        <v>173909.1</v>
      </c>
      <c r="BL159" s="14" t="s">
        <v>185</v>
      </c>
      <c r="BM159" s="150" t="s">
        <v>213</v>
      </c>
    </row>
    <row r="160" spans="1:65" s="2" customFormat="1" ht="24.2" customHeight="1">
      <c r="A160" s="26"/>
      <c r="B160" s="138"/>
      <c r="C160" s="139" t="s">
        <v>214</v>
      </c>
      <c r="D160" s="139" t="s">
        <v>132</v>
      </c>
      <c r="E160" s="140" t="s">
        <v>215</v>
      </c>
      <c r="F160" s="141" t="s">
        <v>216</v>
      </c>
      <c r="G160" s="142" t="s">
        <v>184</v>
      </c>
      <c r="H160" s="143">
        <v>310</v>
      </c>
      <c r="I160" s="144">
        <v>242</v>
      </c>
      <c r="J160" s="144">
        <f t="shared" si="0"/>
        <v>75020</v>
      </c>
      <c r="K160" s="145"/>
      <c r="L160" s="27"/>
      <c r="M160" s="146" t="s">
        <v>1</v>
      </c>
      <c r="N160" s="147" t="s">
        <v>34</v>
      </c>
      <c r="O160" s="148">
        <v>0.70499999999999996</v>
      </c>
      <c r="P160" s="148">
        <f t="shared" si="1"/>
        <v>218.54999999999998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185</v>
      </c>
      <c r="AT160" s="150" t="s">
        <v>132</v>
      </c>
      <c r="AU160" s="150" t="s">
        <v>79</v>
      </c>
      <c r="AY160" s="14" t="s">
        <v>128</v>
      </c>
      <c r="BE160" s="151">
        <f t="shared" si="4"/>
        <v>75020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4" t="s">
        <v>77</v>
      </c>
      <c r="BK160" s="151">
        <f t="shared" si="9"/>
        <v>75020</v>
      </c>
      <c r="BL160" s="14" t="s">
        <v>185</v>
      </c>
      <c r="BM160" s="150" t="s">
        <v>217</v>
      </c>
    </row>
    <row r="161" spans="1:65" s="2" customFormat="1" ht="37.9" customHeight="1">
      <c r="A161" s="26"/>
      <c r="B161" s="138"/>
      <c r="C161" s="139" t="s">
        <v>218</v>
      </c>
      <c r="D161" s="139" t="s">
        <v>132</v>
      </c>
      <c r="E161" s="140" t="s">
        <v>219</v>
      </c>
      <c r="F161" s="141" t="s">
        <v>220</v>
      </c>
      <c r="G161" s="142" t="s">
        <v>135</v>
      </c>
      <c r="H161" s="143">
        <v>34.564999999999998</v>
      </c>
      <c r="I161" s="144">
        <v>109</v>
      </c>
      <c r="J161" s="144">
        <f t="shared" si="0"/>
        <v>3767.59</v>
      </c>
      <c r="K161" s="145"/>
      <c r="L161" s="27"/>
      <c r="M161" s="146" t="s">
        <v>1</v>
      </c>
      <c r="N161" s="147" t="s">
        <v>34</v>
      </c>
      <c r="O161" s="148">
        <v>9.4E-2</v>
      </c>
      <c r="P161" s="148">
        <f t="shared" si="1"/>
        <v>3.2491099999999999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185</v>
      </c>
      <c r="AT161" s="150" t="s">
        <v>132</v>
      </c>
      <c r="AU161" s="150" t="s">
        <v>79</v>
      </c>
      <c r="AY161" s="14" t="s">
        <v>128</v>
      </c>
      <c r="BE161" s="151">
        <f t="shared" si="4"/>
        <v>3767.59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4" t="s">
        <v>77</v>
      </c>
      <c r="BK161" s="151">
        <f t="shared" si="9"/>
        <v>3767.59</v>
      </c>
      <c r="BL161" s="14" t="s">
        <v>185</v>
      </c>
      <c r="BM161" s="150" t="s">
        <v>221</v>
      </c>
    </row>
    <row r="162" spans="1:65" s="2" customFormat="1" ht="37.9" customHeight="1">
      <c r="A162" s="26"/>
      <c r="B162" s="138"/>
      <c r="C162" s="139" t="s">
        <v>222</v>
      </c>
      <c r="D162" s="139" t="s">
        <v>132</v>
      </c>
      <c r="E162" s="140" t="s">
        <v>223</v>
      </c>
      <c r="F162" s="141" t="s">
        <v>224</v>
      </c>
      <c r="G162" s="142" t="s">
        <v>135</v>
      </c>
      <c r="H162" s="143">
        <v>34.564999999999998</v>
      </c>
      <c r="I162" s="144">
        <v>24.8</v>
      </c>
      <c r="J162" s="144">
        <f t="shared" si="0"/>
        <v>857.21</v>
      </c>
      <c r="K162" s="145"/>
      <c r="L162" s="27"/>
      <c r="M162" s="146" t="s">
        <v>1</v>
      </c>
      <c r="N162" s="147" t="s">
        <v>34</v>
      </c>
      <c r="O162" s="148">
        <v>1.2999999999999999E-2</v>
      </c>
      <c r="P162" s="148">
        <f t="shared" si="1"/>
        <v>0.44934499999999994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185</v>
      </c>
      <c r="AT162" s="150" t="s">
        <v>132</v>
      </c>
      <c r="AU162" s="150" t="s">
        <v>79</v>
      </c>
      <c r="AY162" s="14" t="s">
        <v>128</v>
      </c>
      <c r="BE162" s="151">
        <f t="shared" si="4"/>
        <v>857.21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4" t="s">
        <v>77</v>
      </c>
      <c r="BK162" s="151">
        <f t="shared" si="9"/>
        <v>857.21</v>
      </c>
      <c r="BL162" s="14" t="s">
        <v>185</v>
      </c>
      <c r="BM162" s="150" t="s">
        <v>225</v>
      </c>
    </row>
    <row r="163" spans="1:65" s="2" customFormat="1" ht="24.2" customHeight="1">
      <c r="A163" s="26"/>
      <c r="B163" s="138"/>
      <c r="C163" s="139" t="s">
        <v>226</v>
      </c>
      <c r="D163" s="139" t="s">
        <v>132</v>
      </c>
      <c r="E163" s="140" t="s">
        <v>227</v>
      </c>
      <c r="F163" s="141" t="s">
        <v>228</v>
      </c>
      <c r="G163" s="142" t="s">
        <v>135</v>
      </c>
      <c r="H163" s="143">
        <v>58.435000000000002</v>
      </c>
      <c r="I163" s="144">
        <v>143</v>
      </c>
      <c r="J163" s="144">
        <f t="shared" si="0"/>
        <v>8356.2099999999991</v>
      </c>
      <c r="K163" s="145"/>
      <c r="L163" s="27"/>
      <c r="M163" s="146" t="s">
        <v>1</v>
      </c>
      <c r="N163" s="147" t="s">
        <v>34</v>
      </c>
      <c r="O163" s="148">
        <v>0.29399999999999998</v>
      </c>
      <c r="P163" s="148">
        <f t="shared" si="1"/>
        <v>17.17989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185</v>
      </c>
      <c r="AT163" s="150" t="s">
        <v>132</v>
      </c>
      <c r="AU163" s="150" t="s">
        <v>79</v>
      </c>
      <c r="AY163" s="14" t="s">
        <v>128</v>
      </c>
      <c r="BE163" s="151">
        <f t="shared" si="4"/>
        <v>8356.2099999999991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4" t="s">
        <v>77</v>
      </c>
      <c r="BK163" s="151">
        <f t="shared" si="9"/>
        <v>8356.2099999999991</v>
      </c>
      <c r="BL163" s="14" t="s">
        <v>185</v>
      </c>
      <c r="BM163" s="150" t="s">
        <v>229</v>
      </c>
    </row>
    <row r="164" spans="1:65" s="2" customFormat="1" ht="16.5" customHeight="1">
      <c r="A164" s="26"/>
      <c r="B164" s="138"/>
      <c r="C164" s="139" t="s">
        <v>230</v>
      </c>
      <c r="D164" s="139" t="s">
        <v>132</v>
      </c>
      <c r="E164" s="140" t="s">
        <v>231</v>
      </c>
      <c r="F164" s="141" t="s">
        <v>232</v>
      </c>
      <c r="G164" s="142" t="s">
        <v>184</v>
      </c>
      <c r="H164" s="143">
        <v>310</v>
      </c>
      <c r="I164" s="144">
        <v>13.1</v>
      </c>
      <c r="J164" s="144">
        <f t="shared" si="0"/>
        <v>4061</v>
      </c>
      <c r="K164" s="145"/>
      <c r="L164" s="27"/>
      <c r="M164" s="146" t="s">
        <v>1</v>
      </c>
      <c r="N164" s="147" t="s">
        <v>34</v>
      </c>
      <c r="O164" s="148">
        <v>2.3E-2</v>
      </c>
      <c r="P164" s="148">
        <f t="shared" si="1"/>
        <v>7.13</v>
      </c>
      <c r="Q164" s="148">
        <v>6.9999999999999994E-5</v>
      </c>
      <c r="R164" s="148">
        <f t="shared" si="2"/>
        <v>2.1699999999999997E-2</v>
      </c>
      <c r="S164" s="148">
        <v>0</v>
      </c>
      <c r="T164" s="149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185</v>
      </c>
      <c r="AT164" s="150" t="s">
        <v>132</v>
      </c>
      <c r="AU164" s="150" t="s">
        <v>79</v>
      </c>
      <c r="AY164" s="14" t="s">
        <v>128</v>
      </c>
      <c r="BE164" s="151">
        <f t="shared" si="4"/>
        <v>4061</v>
      </c>
      <c r="BF164" s="151">
        <f t="shared" si="5"/>
        <v>0</v>
      </c>
      <c r="BG164" s="151">
        <f t="shared" si="6"/>
        <v>0</v>
      </c>
      <c r="BH164" s="151">
        <f t="shared" si="7"/>
        <v>0</v>
      </c>
      <c r="BI164" s="151">
        <f t="shared" si="8"/>
        <v>0</v>
      </c>
      <c r="BJ164" s="14" t="s">
        <v>77</v>
      </c>
      <c r="BK164" s="151">
        <f t="shared" si="9"/>
        <v>4061</v>
      </c>
      <c r="BL164" s="14" t="s">
        <v>185</v>
      </c>
      <c r="BM164" s="150" t="s">
        <v>233</v>
      </c>
    </row>
    <row r="165" spans="1:65" s="12" customFormat="1" ht="22.9" customHeight="1">
      <c r="B165" s="126"/>
      <c r="D165" s="127" t="s">
        <v>68</v>
      </c>
      <c r="E165" s="136" t="s">
        <v>234</v>
      </c>
      <c r="F165" s="136" t="s">
        <v>235</v>
      </c>
      <c r="J165" s="137">
        <f>BK165</f>
        <v>361407.72</v>
      </c>
      <c r="L165" s="126"/>
      <c r="M165" s="130"/>
      <c r="N165" s="131"/>
      <c r="O165" s="131"/>
      <c r="P165" s="132">
        <f>P166+P188</f>
        <v>0</v>
      </c>
      <c r="Q165" s="131"/>
      <c r="R165" s="132">
        <f>R166+R188</f>
        <v>0</v>
      </c>
      <c r="S165" s="131"/>
      <c r="T165" s="133">
        <f>T166+T188</f>
        <v>0</v>
      </c>
      <c r="AR165" s="127" t="s">
        <v>160</v>
      </c>
      <c r="AT165" s="134" t="s">
        <v>68</v>
      </c>
      <c r="AU165" s="134" t="s">
        <v>77</v>
      </c>
      <c r="AY165" s="127" t="s">
        <v>128</v>
      </c>
      <c r="BK165" s="135">
        <f>BK166+BK188</f>
        <v>361407.72</v>
      </c>
    </row>
    <row r="166" spans="1:65" s="12" customFormat="1" ht="20.85" customHeight="1">
      <c r="B166" s="126"/>
      <c r="D166" s="127" t="s">
        <v>68</v>
      </c>
      <c r="E166" s="136" t="s">
        <v>236</v>
      </c>
      <c r="F166" s="136" t="s">
        <v>237</v>
      </c>
      <c r="J166" s="137">
        <f>BK166</f>
        <v>141981.04999999999</v>
      </c>
      <c r="L166" s="126"/>
      <c r="M166" s="130"/>
      <c r="N166" s="131"/>
      <c r="O166" s="131"/>
      <c r="P166" s="132">
        <f>SUM(P167:P187)</f>
        <v>0</v>
      </c>
      <c r="Q166" s="131"/>
      <c r="R166" s="132">
        <f>SUM(R167:R187)</f>
        <v>0</v>
      </c>
      <c r="S166" s="131"/>
      <c r="T166" s="133">
        <f>SUM(T167:T187)</f>
        <v>0</v>
      </c>
      <c r="AR166" s="127" t="s">
        <v>160</v>
      </c>
      <c r="AT166" s="134" t="s">
        <v>68</v>
      </c>
      <c r="AU166" s="134" t="s">
        <v>79</v>
      </c>
      <c r="AY166" s="127" t="s">
        <v>128</v>
      </c>
      <c r="BK166" s="135">
        <f>SUM(BK167:BK187)</f>
        <v>141981.04999999999</v>
      </c>
    </row>
    <row r="167" spans="1:65" s="2" customFormat="1" ht="16.5" customHeight="1">
      <c r="A167" s="26"/>
      <c r="B167" s="138"/>
      <c r="C167" s="152" t="s">
        <v>7</v>
      </c>
      <c r="D167" s="152" t="s">
        <v>155</v>
      </c>
      <c r="E167" s="153" t="s">
        <v>238</v>
      </c>
      <c r="F167" s="154" t="s">
        <v>239</v>
      </c>
      <c r="G167" s="155" t="s">
        <v>158</v>
      </c>
      <c r="H167" s="156">
        <v>2</v>
      </c>
      <c r="I167" s="157">
        <v>1168.75</v>
      </c>
      <c r="J167" s="157">
        <f t="shared" ref="J167:J187" si="10">ROUND(I167*H167,2)</f>
        <v>2337.5</v>
      </c>
      <c r="K167" s="158"/>
      <c r="L167" s="159"/>
      <c r="M167" s="160" t="s">
        <v>1</v>
      </c>
      <c r="N167" s="161" t="s">
        <v>34</v>
      </c>
      <c r="O167" s="148">
        <v>0</v>
      </c>
      <c r="P167" s="148">
        <f t="shared" ref="P167:P187" si="11">O167*H167</f>
        <v>0</v>
      </c>
      <c r="Q167" s="148">
        <v>0</v>
      </c>
      <c r="R167" s="148">
        <f t="shared" ref="R167:R187" si="12">Q167*H167</f>
        <v>0</v>
      </c>
      <c r="S167" s="148">
        <v>0</v>
      </c>
      <c r="T167" s="149">
        <f t="shared" ref="T167:T187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240</v>
      </c>
      <c r="AT167" s="150" t="s">
        <v>155</v>
      </c>
      <c r="AU167" s="150" t="s">
        <v>160</v>
      </c>
      <c r="AY167" s="14" t="s">
        <v>128</v>
      </c>
      <c r="BE167" s="151">
        <f t="shared" ref="BE167:BE187" si="14">IF(N167="základní",J167,0)</f>
        <v>2337.5</v>
      </c>
      <c r="BF167" s="151">
        <f t="shared" ref="BF167:BF187" si="15">IF(N167="snížená",J167,0)</f>
        <v>0</v>
      </c>
      <c r="BG167" s="151">
        <f t="shared" ref="BG167:BG187" si="16">IF(N167="zákl. přenesená",J167,0)</f>
        <v>0</v>
      </c>
      <c r="BH167" s="151">
        <f t="shared" ref="BH167:BH187" si="17">IF(N167="sníž. přenesená",J167,0)</f>
        <v>0</v>
      </c>
      <c r="BI167" s="151">
        <f t="shared" ref="BI167:BI187" si="18">IF(N167="nulová",J167,0)</f>
        <v>0</v>
      </c>
      <c r="BJ167" s="14" t="s">
        <v>77</v>
      </c>
      <c r="BK167" s="151">
        <f t="shared" ref="BK167:BK187" si="19">ROUND(I167*H167,2)</f>
        <v>2337.5</v>
      </c>
      <c r="BL167" s="14" t="s">
        <v>185</v>
      </c>
      <c r="BM167" s="150" t="s">
        <v>241</v>
      </c>
    </row>
    <row r="168" spans="1:65" s="2" customFormat="1" ht="16.5" customHeight="1">
      <c r="A168" s="26"/>
      <c r="B168" s="138"/>
      <c r="C168" s="152" t="s">
        <v>242</v>
      </c>
      <c r="D168" s="152" t="s">
        <v>155</v>
      </c>
      <c r="E168" s="153" t="s">
        <v>243</v>
      </c>
      <c r="F168" s="154" t="s">
        <v>244</v>
      </c>
      <c r="G168" s="155" t="s">
        <v>158</v>
      </c>
      <c r="H168" s="156">
        <v>2</v>
      </c>
      <c r="I168" s="157">
        <v>1411.46</v>
      </c>
      <c r="J168" s="157">
        <f t="shared" si="10"/>
        <v>2822.92</v>
      </c>
      <c r="K168" s="158"/>
      <c r="L168" s="159"/>
      <c r="M168" s="160" t="s">
        <v>1</v>
      </c>
      <c r="N168" s="161" t="s">
        <v>34</v>
      </c>
      <c r="O168" s="148">
        <v>0</v>
      </c>
      <c r="P168" s="148">
        <f t="shared" si="11"/>
        <v>0</v>
      </c>
      <c r="Q168" s="148">
        <v>0</v>
      </c>
      <c r="R168" s="148">
        <f t="shared" si="12"/>
        <v>0</v>
      </c>
      <c r="S168" s="148">
        <v>0</v>
      </c>
      <c r="T168" s="149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240</v>
      </c>
      <c r="AT168" s="150" t="s">
        <v>155</v>
      </c>
      <c r="AU168" s="150" t="s">
        <v>160</v>
      </c>
      <c r="AY168" s="14" t="s">
        <v>128</v>
      </c>
      <c r="BE168" s="151">
        <f t="shared" si="14"/>
        <v>2822.92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4" t="s">
        <v>77</v>
      </c>
      <c r="BK168" s="151">
        <f t="shared" si="19"/>
        <v>2822.92</v>
      </c>
      <c r="BL168" s="14" t="s">
        <v>185</v>
      </c>
      <c r="BM168" s="150" t="s">
        <v>245</v>
      </c>
    </row>
    <row r="169" spans="1:65" s="2" customFormat="1" ht="16.5" customHeight="1">
      <c r="A169" s="26"/>
      <c r="B169" s="138"/>
      <c r="C169" s="152" t="s">
        <v>246</v>
      </c>
      <c r="D169" s="152" t="s">
        <v>155</v>
      </c>
      <c r="E169" s="153" t="s">
        <v>247</v>
      </c>
      <c r="F169" s="154" t="s">
        <v>248</v>
      </c>
      <c r="G169" s="155" t="s">
        <v>158</v>
      </c>
      <c r="H169" s="156">
        <v>4</v>
      </c>
      <c r="I169" s="157">
        <v>33.18</v>
      </c>
      <c r="J169" s="157">
        <f t="shared" si="10"/>
        <v>132.72</v>
      </c>
      <c r="K169" s="158"/>
      <c r="L169" s="159"/>
      <c r="M169" s="160" t="s">
        <v>1</v>
      </c>
      <c r="N169" s="161" t="s">
        <v>34</v>
      </c>
      <c r="O169" s="148">
        <v>0</v>
      </c>
      <c r="P169" s="148">
        <f t="shared" si="11"/>
        <v>0</v>
      </c>
      <c r="Q169" s="148">
        <v>0</v>
      </c>
      <c r="R169" s="148">
        <f t="shared" si="12"/>
        <v>0</v>
      </c>
      <c r="S169" s="148">
        <v>0</v>
      </c>
      <c r="T169" s="149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240</v>
      </c>
      <c r="AT169" s="150" t="s">
        <v>155</v>
      </c>
      <c r="AU169" s="150" t="s">
        <v>160</v>
      </c>
      <c r="AY169" s="14" t="s">
        <v>128</v>
      </c>
      <c r="BE169" s="151">
        <f t="shared" si="14"/>
        <v>132.72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4" t="s">
        <v>77</v>
      </c>
      <c r="BK169" s="151">
        <f t="shared" si="19"/>
        <v>132.72</v>
      </c>
      <c r="BL169" s="14" t="s">
        <v>185</v>
      </c>
      <c r="BM169" s="150" t="s">
        <v>249</v>
      </c>
    </row>
    <row r="170" spans="1:65" s="2" customFormat="1" ht="16.5" customHeight="1">
      <c r="A170" s="26"/>
      <c r="B170" s="138"/>
      <c r="C170" s="152" t="s">
        <v>250</v>
      </c>
      <c r="D170" s="152" t="s">
        <v>155</v>
      </c>
      <c r="E170" s="153" t="s">
        <v>251</v>
      </c>
      <c r="F170" s="154" t="s">
        <v>252</v>
      </c>
      <c r="G170" s="155" t="s">
        <v>158</v>
      </c>
      <c r="H170" s="156">
        <v>12</v>
      </c>
      <c r="I170" s="157">
        <v>241.2</v>
      </c>
      <c r="J170" s="157">
        <f t="shared" si="10"/>
        <v>2894.4</v>
      </c>
      <c r="K170" s="158"/>
      <c r="L170" s="159"/>
      <c r="M170" s="160" t="s">
        <v>1</v>
      </c>
      <c r="N170" s="161" t="s">
        <v>34</v>
      </c>
      <c r="O170" s="148">
        <v>0</v>
      </c>
      <c r="P170" s="148">
        <f t="shared" si="11"/>
        <v>0</v>
      </c>
      <c r="Q170" s="148">
        <v>0</v>
      </c>
      <c r="R170" s="148">
        <f t="shared" si="12"/>
        <v>0</v>
      </c>
      <c r="S170" s="148">
        <v>0</v>
      </c>
      <c r="T170" s="149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240</v>
      </c>
      <c r="AT170" s="150" t="s">
        <v>155</v>
      </c>
      <c r="AU170" s="150" t="s">
        <v>160</v>
      </c>
      <c r="AY170" s="14" t="s">
        <v>128</v>
      </c>
      <c r="BE170" s="151">
        <f t="shared" si="14"/>
        <v>2894.4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4" t="s">
        <v>77</v>
      </c>
      <c r="BK170" s="151">
        <f t="shared" si="19"/>
        <v>2894.4</v>
      </c>
      <c r="BL170" s="14" t="s">
        <v>185</v>
      </c>
      <c r="BM170" s="150" t="s">
        <v>253</v>
      </c>
    </row>
    <row r="171" spans="1:65" s="2" customFormat="1" ht="16.5" customHeight="1">
      <c r="A171" s="26"/>
      <c r="B171" s="138"/>
      <c r="C171" s="152" t="s">
        <v>254</v>
      </c>
      <c r="D171" s="152" t="s">
        <v>155</v>
      </c>
      <c r="E171" s="153" t="s">
        <v>255</v>
      </c>
      <c r="F171" s="154" t="s">
        <v>256</v>
      </c>
      <c r="G171" s="155" t="s">
        <v>158</v>
      </c>
      <c r="H171" s="156">
        <v>14</v>
      </c>
      <c r="I171" s="157">
        <v>132.88</v>
      </c>
      <c r="J171" s="157">
        <f t="shared" si="10"/>
        <v>1860.32</v>
      </c>
      <c r="K171" s="158"/>
      <c r="L171" s="159"/>
      <c r="M171" s="160" t="s">
        <v>1</v>
      </c>
      <c r="N171" s="161" t="s">
        <v>34</v>
      </c>
      <c r="O171" s="148">
        <v>0</v>
      </c>
      <c r="P171" s="148">
        <f t="shared" si="11"/>
        <v>0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240</v>
      </c>
      <c r="AT171" s="150" t="s">
        <v>155</v>
      </c>
      <c r="AU171" s="150" t="s">
        <v>160</v>
      </c>
      <c r="AY171" s="14" t="s">
        <v>128</v>
      </c>
      <c r="BE171" s="151">
        <f t="shared" si="14"/>
        <v>1860.32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4" t="s">
        <v>77</v>
      </c>
      <c r="BK171" s="151">
        <f t="shared" si="19"/>
        <v>1860.32</v>
      </c>
      <c r="BL171" s="14" t="s">
        <v>185</v>
      </c>
      <c r="BM171" s="150" t="s">
        <v>257</v>
      </c>
    </row>
    <row r="172" spans="1:65" s="2" customFormat="1" ht="16.5" customHeight="1">
      <c r="A172" s="26"/>
      <c r="B172" s="138"/>
      <c r="C172" s="152" t="s">
        <v>258</v>
      </c>
      <c r="D172" s="152" t="s">
        <v>155</v>
      </c>
      <c r="E172" s="153" t="s">
        <v>259</v>
      </c>
      <c r="F172" s="154" t="s">
        <v>260</v>
      </c>
      <c r="G172" s="155" t="s">
        <v>158</v>
      </c>
      <c r="H172" s="156">
        <v>28</v>
      </c>
      <c r="I172" s="157">
        <v>54.2</v>
      </c>
      <c r="J172" s="157">
        <f t="shared" si="10"/>
        <v>1517.6</v>
      </c>
      <c r="K172" s="158"/>
      <c r="L172" s="159"/>
      <c r="M172" s="160" t="s">
        <v>1</v>
      </c>
      <c r="N172" s="161" t="s">
        <v>34</v>
      </c>
      <c r="O172" s="148">
        <v>0</v>
      </c>
      <c r="P172" s="148">
        <f t="shared" si="11"/>
        <v>0</v>
      </c>
      <c r="Q172" s="148">
        <v>0</v>
      </c>
      <c r="R172" s="148">
        <f t="shared" si="12"/>
        <v>0</v>
      </c>
      <c r="S172" s="148">
        <v>0</v>
      </c>
      <c r="T172" s="149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240</v>
      </c>
      <c r="AT172" s="150" t="s">
        <v>155</v>
      </c>
      <c r="AU172" s="150" t="s">
        <v>160</v>
      </c>
      <c r="AY172" s="14" t="s">
        <v>128</v>
      </c>
      <c r="BE172" s="151">
        <f t="shared" si="14"/>
        <v>1517.6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4" t="s">
        <v>77</v>
      </c>
      <c r="BK172" s="151">
        <f t="shared" si="19"/>
        <v>1517.6</v>
      </c>
      <c r="BL172" s="14" t="s">
        <v>185</v>
      </c>
      <c r="BM172" s="150" t="s">
        <v>261</v>
      </c>
    </row>
    <row r="173" spans="1:65" s="2" customFormat="1" ht="16.5" customHeight="1">
      <c r="A173" s="26"/>
      <c r="B173" s="138"/>
      <c r="C173" s="152" t="s">
        <v>262</v>
      </c>
      <c r="D173" s="152" t="s">
        <v>155</v>
      </c>
      <c r="E173" s="153" t="s">
        <v>263</v>
      </c>
      <c r="F173" s="154" t="s">
        <v>264</v>
      </c>
      <c r="G173" s="155" t="s">
        <v>158</v>
      </c>
      <c r="H173" s="156">
        <v>28</v>
      </c>
      <c r="I173" s="157">
        <v>154.79</v>
      </c>
      <c r="J173" s="157">
        <f t="shared" si="10"/>
        <v>4334.12</v>
      </c>
      <c r="K173" s="158"/>
      <c r="L173" s="159"/>
      <c r="M173" s="160" t="s">
        <v>1</v>
      </c>
      <c r="N173" s="161" t="s">
        <v>34</v>
      </c>
      <c r="O173" s="148">
        <v>0</v>
      </c>
      <c r="P173" s="148">
        <f t="shared" si="11"/>
        <v>0</v>
      </c>
      <c r="Q173" s="148">
        <v>0</v>
      </c>
      <c r="R173" s="148">
        <f t="shared" si="12"/>
        <v>0</v>
      </c>
      <c r="S173" s="148">
        <v>0</v>
      </c>
      <c r="T173" s="149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240</v>
      </c>
      <c r="AT173" s="150" t="s">
        <v>155</v>
      </c>
      <c r="AU173" s="150" t="s">
        <v>160</v>
      </c>
      <c r="AY173" s="14" t="s">
        <v>128</v>
      </c>
      <c r="BE173" s="151">
        <f t="shared" si="14"/>
        <v>4334.12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4" t="s">
        <v>77</v>
      </c>
      <c r="BK173" s="151">
        <f t="shared" si="19"/>
        <v>4334.12</v>
      </c>
      <c r="BL173" s="14" t="s">
        <v>185</v>
      </c>
      <c r="BM173" s="150" t="s">
        <v>265</v>
      </c>
    </row>
    <row r="174" spans="1:65" s="2" customFormat="1" ht="16.5" customHeight="1">
      <c r="A174" s="26"/>
      <c r="B174" s="138"/>
      <c r="C174" s="152" t="s">
        <v>266</v>
      </c>
      <c r="D174" s="152" t="s">
        <v>155</v>
      </c>
      <c r="E174" s="153" t="s">
        <v>267</v>
      </c>
      <c r="F174" s="154" t="s">
        <v>268</v>
      </c>
      <c r="G174" s="155" t="s">
        <v>158</v>
      </c>
      <c r="H174" s="156">
        <v>100</v>
      </c>
      <c r="I174" s="157">
        <v>1.97</v>
      </c>
      <c r="J174" s="157">
        <f t="shared" si="10"/>
        <v>197</v>
      </c>
      <c r="K174" s="158"/>
      <c r="L174" s="159"/>
      <c r="M174" s="160" t="s">
        <v>1</v>
      </c>
      <c r="N174" s="161" t="s">
        <v>34</v>
      </c>
      <c r="O174" s="148">
        <v>0</v>
      </c>
      <c r="P174" s="148">
        <f t="shared" si="11"/>
        <v>0</v>
      </c>
      <c r="Q174" s="148">
        <v>0</v>
      </c>
      <c r="R174" s="148">
        <f t="shared" si="12"/>
        <v>0</v>
      </c>
      <c r="S174" s="148">
        <v>0</v>
      </c>
      <c r="T174" s="149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240</v>
      </c>
      <c r="AT174" s="150" t="s">
        <v>155</v>
      </c>
      <c r="AU174" s="150" t="s">
        <v>160</v>
      </c>
      <c r="AY174" s="14" t="s">
        <v>128</v>
      </c>
      <c r="BE174" s="151">
        <f t="shared" si="14"/>
        <v>197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4" t="s">
        <v>77</v>
      </c>
      <c r="BK174" s="151">
        <f t="shared" si="19"/>
        <v>197</v>
      </c>
      <c r="BL174" s="14" t="s">
        <v>185</v>
      </c>
      <c r="BM174" s="150" t="s">
        <v>269</v>
      </c>
    </row>
    <row r="175" spans="1:65" s="2" customFormat="1" ht="16.5" customHeight="1">
      <c r="A175" s="26"/>
      <c r="B175" s="138"/>
      <c r="C175" s="152" t="s">
        <v>270</v>
      </c>
      <c r="D175" s="152" t="s">
        <v>155</v>
      </c>
      <c r="E175" s="153" t="s">
        <v>271</v>
      </c>
      <c r="F175" s="154" t="s">
        <v>272</v>
      </c>
      <c r="G175" s="155" t="s">
        <v>158</v>
      </c>
      <c r="H175" s="156">
        <v>100</v>
      </c>
      <c r="I175" s="157">
        <v>2.06</v>
      </c>
      <c r="J175" s="157">
        <f t="shared" si="10"/>
        <v>206</v>
      </c>
      <c r="K175" s="158"/>
      <c r="L175" s="159"/>
      <c r="M175" s="160" t="s">
        <v>1</v>
      </c>
      <c r="N175" s="161" t="s">
        <v>34</v>
      </c>
      <c r="O175" s="148">
        <v>0</v>
      </c>
      <c r="P175" s="148">
        <f t="shared" si="11"/>
        <v>0</v>
      </c>
      <c r="Q175" s="148">
        <v>0</v>
      </c>
      <c r="R175" s="148">
        <f t="shared" si="12"/>
        <v>0</v>
      </c>
      <c r="S175" s="148">
        <v>0</v>
      </c>
      <c r="T175" s="149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240</v>
      </c>
      <c r="AT175" s="150" t="s">
        <v>155</v>
      </c>
      <c r="AU175" s="150" t="s">
        <v>160</v>
      </c>
      <c r="AY175" s="14" t="s">
        <v>128</v>
      </c>
      <c r="BE175" s="151">
        <f t="shared" si="14"/>
        <v>206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4" t="s">
        <v>77</v>
      </c>
      <c r="BK175" s="151">
        <f t="shared" si="19"/>
        <v>206</v>
      </c>
      <c r="BL175" s="14" t="s">
        <v>185</v>
      </c>
      <c r="BM175" s="150" t="s">
        <v>273</v>
      </c>
    </row>
    <row r="176" spans="1:65" s="2" customFormat="1" ht="16.5" customHeight="1">
      <c r="A176" s="26"/>
      <c r="B176" s="138"/>
      <c r="C176" s="152" t="s">
        <v>274</v>
      </c>
      <c r="D176" s="152" t="s">
        <v>155</v>
      </c>
      <c r="E176" s="153" t="s">
        <v>275</v>
      </c>
      <c r="F176" s="154" t="s">
        <v>276</v>
      </c>
      <c r="G176" s="155" t="s">
        <v>158</v>
      </c>
      <c r="H176" s="156">
        <v>50</v>
      </c>
      <c r="I176" s="157">
        <v>7.58</v>
      </c>
      <c r="J176" s="157">
        <f t="shared" si="10"/>
        <v>379</v>
      </c>
      <c r="K176" s="158"/>
      <c r="L176" s="159"/>
      <c r="M176" s="160" t="s">
        <v>1</v>
      </c>
      <c r="N176" s="161" t="s">
        <v>34</v>
      </c>
      <c r="O176" s="148">
        <v>0</v>
      </c>
      <c r="P176" s="148">
        <f t="shared" si="11"/>
        <v>0</v>
      </c>
      <c r="Q176" s="148">
        <v>0</v>
      </c>
      <c r="R176" s="148">
        <f t="shared" si="12"/>
        <v>0</v>
      </c>
      <c r="S176" s="148">
        <v>0</v>
      </c>
      <c r="T176" s="149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240</v>
      </c>
      <c r="AT176" s="150" t="s">
        <v>155</v>
      </c>
      <c r="AU176" s="150" t="s">
        <v>160</v>
      </c>
      <c r="AY176" s="14" t="s">
        <v>128</v>
      </c>
      <c r="BE176" s="151">
        <f t="shared" si="14"/>
        <v>379</v>
      </c>
      <c r="BF176" s="151">
        <f t="shared" si="15"/>
        <v>0</v>
      </c>
      <c r="BG176" s="151">
        <f t="shared" si="16"/>
        <v>0</v>
      </c>
      <c r="BH176" s="151">
        <f t="shared" si="17"/>
        <v>0</v>
      </c>
      <c r="BI176" s="151">
        <f t="shared" si="18"/>
        <v>0</v>
      </c>
      <c r="BJ176" s="14" t="s">
        <v>77</v>
      </c>
      <c r="BK176" s="151">
        <f t="shared" si="19"/>
        <v>379</v>
      </c>
      <c r="BL176" s="14" t="s">
        <v>185</v>
      </c>
      <c r="BM176" s="150" t="s">
        <v>277</v>
      </c>
    </row>
    <row r="177" spans="1:65" s="2" customFormat="1" ht="16.5" customHeight="1">
      <c r="A177" s="26"/>
      <c r="B177" s="138"/>
      <c r="C177" s="152" t="s">
        <v>278</v>
      </c>
      <c r="D177" s="152" t="s">
        <v>155</v>
      </c>
      <c r="E177" s="153" t="s">
        <v>279</v>
      </c>
      <c r="F177" s="154" t="s">
        <v>280</v>
      </c>
      <c r="G177" s="155" t="s">
        <v>158</v>
      </c>
      <c r="H177" s="156">
        <v>45</v>
      </c>
      <c r="I177" s="157">
        <v>59.03</v>
      </c>
      <c r="J177" s="157">
        <f t="shared" si="10"/>
        <v>2656.35</v>
      </c>
      <c r="K177" s="158"/>
      <c r="L177" s="159"/>
      <c r="M177" s="160" t="s">
        <v>1</v>
      </c>
      <c r="N177" s="161" t="s">
        <v>34</v>
      </c>
      <c r="O177" s="148">
        <v>0</v>
      </c>
      <c r="P177" s="148">
        <f t="shared" si="11"/>
        <v>0</v>
      </c>
      <c r="Q177" s="148">
        <v>0</v>
      </c>
      <c r="R177" s="148">
        <f t="shared" si="12"/>
        <v>0</v>
      </c>
      <c r="S177" s="148">
        <v>0</v>
      </c>
      <c r="T177" s="149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240</v>
      </c>
      <c r="AT177" s="150" t="s">
        <v>155</v>
      </c>
      <c r="AU177" s="150" t="s">
        <v>160</v>
      </c>
      <c r="AY177" s="14" t="s">
        <v>128</v>
      </c>
      <c r="BE177" s="151">
        <f t="shared" si="14"/>
        <v>2656.35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4" t="s">
        <v>77</v>
      </c>
      <c r="BK177" s="151">
        <f t="shared" si="19"/>
        <v>2656.35</v>
      </c>
      <c r="BL177" s="14" t="s">
        <v>185</v>
      </c>
      <c r="BM177" s="150" t="s">
        <v>281</v>
      </c>
    </row>
    <row r="178" spans="1:65" s="2" customFormat="1" ht="16.5" customHeight="1">
      <c r="A178" s="26"/>
      <c r="B178" s="138"/>
      <c r="C178" s="152" t="s">
        <v>282</v>
      </c>
      <c r="D178" s="152" t="s">
        <v>155</v>
      </c>
      <c r="E178" s="153" t="s">
        <v>283</v>
      </c>
      <c r="F178" s="154" t="s">
        <v>280</v>
      </c>
      <c r="G178" s="155" t="s">
        <v>158</v>
      </c>
      <c r="H178" s="156">
        <v>18</v>
      </c>
      <c r="I178" s="157">
        <v>62.54</v>
      </c>
      <c r="J178" s="157">
        <f t="shared" si="10"/>
        <v>1125.72</v>
      </c>
      <c r="K178" s="158"/>
      <c r="L178" s="159"/>
      <c r="M178" s="160" t="s">
        <v>1</v>
      </c>
      <c r="N178" s="161" t="s">
        <v>34</v>
      </c>
      <c r="O178" s="148">
        <v>0</v>
      </c>
      <c r="P178" s="148">
        <f t="shared" si="11"/>
        <v>0</v>
      </c>
      <c r="Q178" s="148">
        <v>0</v>
      </c>
      <c r="R178" s="148">
        <f t="shared" si="12"/>
        <v>0</v>
      </c>
      <c r="S178" s="148">
        <v>0</v>
      </c>
      <c r="T178" s="149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240</v>
      </c>
      <c r="AT178" s="150" t="s">
        <v>155</v>
      </c>
      <c r="AU178" s="150" t="s">
        <v>160</v>
      </c>
      <c r="AY178" s="14" t="s">
        <v>128</v>
      </c>
      <c r="BE178" s="151">
        <f t="shared" si="14"/>
        <v>1125.72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4" t="s">
        <v>77</v>
      </c>
      <c r="BK178" s="151">
        <f t="shared" si="19"/>
        <v>1125.72</v>
      </c>
      <c r="BL178" s="14" t="s">
        <v>185</v>
      </c>
      <c r="BM178" s="150" t="s">
        <v>284</v>
      </c>
    </row>
    <row r="179" spans="1:65" s="2" customFormat="1" ht="16.5" customHeight="1">
      <c r="A179" s="26"/>
      <c r="B179" s="138"/>
      <c r="C179" s="152" t="s">
        <v>285</v>
      </c>
      <c r="D179" s="152" t="s">
        <v>155</v>
      </c>
      <c r="E179" s="153" t="s">
        <v>286</v>
      </c>
      <c r="F179" s="154" t="s">
        <v>287</v>
      </c>
      <c r="G179" s="155" t="s">
        <v>158</v>
      </c>
      <c r="H179" s="156">
        <v>12</v>
      </c>
      <c r="I179" s="157">
        <v>211.52</v>
      </c>
      <c r="J179" s="157">
        <f t="shared" si="10"/>
        <v>2538.2399999999998</v>
      </c>
      <c r="K179" s="158"/>
      <c r="L179" s="159"/>
      <c r="M179" s="160" t="s">
        <v>1</v>
      </c>
      <c r="N179" s="161" t="s">
        <v>34</v>
      </c>
      <c r="O179" s="148">
        <v>0</v>
      </c>
      <c r="P179" s="148">
        <f t="shared" si="11"/>
        <v>0</v>
      </c>
      <c r="Q179" s="148">
        <v>0</v>
      </c>
      <c r="R179" s="148">
        <f t="shared" si="12"/>
        <v>0</v>
      </c>
      <c r="S179" s="148">
        <v>0</v>
      </c>
      <c r="T179" s="149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240</v>
      </c>
      <c r="AT179" s="150" t="s">
        <v>155</v>
      </c>
      <c r="AU179" s="150" t="s">
        <v>160</v>
      </c>
      <c r="AY179" s="14" t="s">
        <v>128</v>
      </c>
      <c r="BE179" s="151">
        <f t="shared" si="14"/>
        <v>2538.2399999999998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4" t="s">
        <v>77</v>
      </c>
      <c r="BK179" s="151">
        <f t="shared" si="19"/>
        <v>2538.2399999999998</v>
      </c>
      <c r="BL179" s="14" t="s">
        <v>185</v>
      </c>
      <c r="BM179" s="150" t="s">
        <v>288</v>
      </c>
    </row>
    <row r="180" spans="1:65" s="2" customFormat="1" ht="16.5" customHeight="1">
      <c r="A180" s="26"/>
      <c r="B180" s="138"/>
      <c r="C180" s="152" t="s">
        <v>289</v>
      </c>
      <c r="D180" s="152" t="s">
        <v>155</v>
      </c>
      <c r="E180" s="153" t="s">
        <v>290</v>
      </c>
      <c r="F180" s="154" t="s">
        <v>291</v>
      </c>
      <c r="G180" s="155" t="s">
        <v>158</v>
      </c>
      <c r="H180" s="156">
        <v>4</v>
      </c>
      <c r="I180" s="157">
        <v>2661.34</v>
      </c>
      <c r="J180" s="157">
        <f t="shared" si="10"/>
        <v>10645.36</v>
      </c>
      <c r="K180" s="158"/>
      <c r="L180" s="159"/>
      <c r="M180" s="160" t="s">
        <v>1</v>
      </c>
      <c r="N180" s="161" t="s">
        <v>34</v>
      </c>
      <c r="O180" s="148">
        <v>0</v>
      </c>
      <c r="P180" s="148">
        <f t="shared" si="11"/>
        <v>0</v>
      </c>
      <c r="Q180" s="148">
        <v>0</v>
      </c>
      <c r="R180" s="148">
        <f t="shared" si="12"/>
        <v>0</v>
      </c>
      <c r="S180" s="148">
        <v>0</v>
      </c>
      <c r="T180" s="149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240</v>
      </c>
      <c r="AT180" s="150" t="s">
        <v>155</v>
      </c>
      <c r="AU180" s="150" t="s">
        <v>160</v>
      </c>
      <c r="AY180" s="14" t="s">
        <v>128</v>
      </c>
      <c r="BE180" s="151">
        <f t="shared" si="14"/>
        <v>10645.36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4" t="s">
        <v>77</v>
      </c>
      <c r="BK180" s="151">
        <f t="shared" si="19"/>
        <v>10645.36</v>
      </c>
      <c r="BL180" s="14" t="s">
        <v>185</v>
      </c>
      <c r="BM180" s="150" t="s">
        <v>292</v>
      </c>
    </row>
    <row r="181" spans="1:65" s="2" customFormat="1" ht="16.5" customHeight="1">
      <c r="A181" s="26"/>
      <c r="B181" s="138"/>
      <c r="C181" s="152" t="s">
        <v>293</v>
      </c>
      <c r="D181" s="152" t="s">
        <v>155</v>
      </c>
      <c r="E181" s="153" t="s">
        <v>294</v>
      </c>
      <c r="F181" s="154" t="s">
        <v>295</v>
      </c>
      <c r="G181" s="155" t="s">
        <v>158</v>
      </c>
      <c r="H181" s="156">
        <v>50</v>
      </c>
      <c r="I181" s="157">
        <v>6.02</v>
      </c>
      <c r="J181" s="157">
        <f t="shared" si="10"/>
        <v>301</v>
      </c>
      <c r="K181" s="158"/>
      <c r="L181" s="159"/>
      <c r="M181" s="160" t="s">
        <v>1</v>
      </c>
      <c r="N181" s="161" t="s">
        <v>34</v>
      </c>
      <c r="O181" s="148">
        <v>0</v>
      </c>
      <c r="P181" s="148">
        <f t="shared" si="11"/>
        <v>0</v>
      </c>
      <c r="Q181" s="148">
        <v>0</v>
      </c>
      <c r="R181" s="148">
        <f t="shared" si="12"/>
        <v>0</v>
      </c>
      <c r="S181" s="148">
        <v>0</v>
      </c>
      <c r="T181" s="149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240</v>
      </c>
      <c r="AT181" s="150" t="s">
        <v>155</v>
      </c>
      <c r="AU181" s="150" t="s">
        <v>160</v>
      </c>
      <c r="AY181" s="14" t="s">
        <v>128</v>
      </c>
      <c r="BE181" s="151">
        <f t="shared" si="14"/>
        <v>301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4" t="s">
        <v>77</v>
      </c>
      <c r="BK181" s="151">
        <f t="shared" si="19"/>
        <v>301</v>
      </c>
      <c r="BL181" s="14" t="s">
        <v>185</v>
      </c>
      <c r="BM181" s="150" t="s">
        <v>296</v>
      </c>
    </row>
    <row r="182" spans="1:65" s="2" customFormat="1" ht="16.5" customHeight="1">
      <c r="A182" s="26"/>
      <c r="B182" s="138"/>
      <c r="C182" s="152" t="s">
        <v>297</v>
      </c>
      <c r="D182" s="152" t="s">
        <v>155</v>
      </c>
      <c r="E182" s="153" t="s">
        <v>298</v>
      </c>
      <c r="F182" s="154" t="s">
        <v>299</v>
      </c>
      <c r="G182" s="155" t="s">
        <v>158</v>
      </c>
      <c r="H182" s="156">
        <v>10</v>
      </c>
      <c r="I182" s="157">
        <v>93.1</v>
      </c>
      <c r="J182" s="157">
        <f t="shared" si="10"/>
        <v>931</v>
      </c>
      <c r="K182" s="158"/>
      <c r="L182" s="159"/>
      <c r="M182" s="160" t="s">
        <v>1</v>
      </c>
      <c r="N182" s="161" t="s">
        <v>34</v>
      </c>
      <c r="O182" s="148">
        <v>0</v>
      </c>
      <c r="P182" s="148">
        <f t="shared" si="11"/>
        <v>0</v>
      </c>
      <c r="Q182" s="148">
        <v>0</v>
      </c>
      <c r="R182" s="148">
        <f t="shared" si="12"/>
        <v>0</v>
      </c>
      <c r="S182" s="148">
        <v>0</v>
      </c>
      <c r="T182" s="149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240</v>
      </c>
      <c r="AT182" s="150" t="s">
        <v>155</v>
      </c>
      <c r="AU182" s="150" t="s">
        <v>160</v>
      </c>
      <c r="AY182" s="14" t="s">
        <v>128</v>
      </c>
      <c r="BE182" s="151">
        <f t="shared" si="14"/>
        <v>931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4" t="s">
        <v>77</v>
      </c>
      <c r="BK182" s="151">
        <f t="shared" si="19"/>
        <v>931</v>
      </c>
      <c r="BL182" s="14" t="s">
        <v>185</v>
      </c>
      <c r="BM182" s="150" t="s">
        <v>300</v>
      </c>
    </row>
    <row r="183" spans="1:65" s="2" customFormat="1" ht="24.2" customHeight="1">
      <c r="A183" s="26"/>
      <c r="B183" s="138"/>
      <c r="C183" s="152" t="s">
        <v>301</v>
      </c>
      <c r="D183" s="152" t="s">
        <v>155</v>
      </c>
      <c r="E183" s="153" t="s">
        <v>302</v>
      </c>
      <c r="F183" s="154" t="s">
        <v>303</v>
      </c>
      <c r="G183" s="155" t="s">
        <v>158</v>
      </c>
      <c r="H183" s="156">
        <v>1</v>
      </c>
      <c r="I183" s="157">
        <v>6547.24</v>
      </c>
      <c r="J183" s="157">
        <f t="shared" si="10"/>
        <v>6547.24</v>
      </c>
      <c r="K183" s="158"/>
      <c r="L183" s="159"/>
      <c r="M183" s="160" t="s">
        <v>1</v>
      </c>
      <c r="N183" s="161" t="s">
        <v>34</v>
      </c>
      <c r="O183" s="148">
        <v>0</v>
      </c>
      <c r="P183" s="148">
        <f t="shared" si="11"/>
        <v>0</v>
      </c>
      <c r="Q183" s="148">
        <v>0</v>
      </c>
      <c r="R183" s="148">
        <f t="shared" si="12"/>
        <v>0</v>
      </c>
      <c r="S183" s="148">
        <v>0</v>
      </c>
      <c r="T183" s="149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240</v>
      </c>
      <c r="AT183" s="150" t="s">
        <v>155</v>
      </c>
      <c r="AU183" s="150" t="s">
        <v>160</v>
      </c>
      <c r="AY183" s="14" t="s">
        <v>128</v>
      </c>
      <c r="BE183" s="151">
        <f t="shared" si="14"/>
        <v>6547.24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4" t="s">
        <v>77</v>
      </c>
      <c r="BK183" s="151">
        <f t="shared" si="19"/>
        <v>6547.24</v>
      </c>
      <c r="BL183" s="14" t="s">
        <v>185</v>
      </c>
      <c r="BM183" s="150" t="s">
        <v>304</v>
      </c>
    </row>
    <row r="184" spans="1:65" s="2" customFormat="1" ht="16.5" customHeight="1">
      <c r="A184" s="26"/>
      <c r="B184" s="138"/>
      <c r="C184" s="152" t="s">
        <v>305</v>
      </c>
      <c r="D184" s="152" t="s">
        <v>155</v>
      </c>
      <c r="E184" s="153" t="s">
        <v>306</v>
      </c>
      <c r="F184" s="154" t="s">
        <v>307</v>
      </c>
      <c r="G184" s="155" t="s">
        <v>184</v>
      </c>
      <c r="H184" s="156">
        <v>1462</v>
      </c>
      <c r="I184" s="157">
        <v>27.98</v>
      </c>
      <c r="J184" s="157">
        <f t="shared" si="10"/>
        <v>40906.76</v>
      </c>
      <c r="K184" s="158"/>
      <c r="L184" s="159"/>
      <c r="M184" s="160" t="s">
        <v>1</v>
      </c>
      <c r="N184" s="161" t="s">
        <v>34</v>
      </c>
      <c r="O184" s="148">
        <v>0</v>
      </c>
      <c r="P184" s="148">
        <f t="shared" si="11"/>
        <v>0</v>
      </c>
      <c r="Q184" s="148">
        <v>0</v>
      </c>
      <c r="R184" s="148">
        <f t="shared" si="12"/>
        <v>0</v>
      </c>
      <c r="S184" s="148">
        <v>0</v>
      </c>
      <c r="T184" s="149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240</v>
      </c>
      <c r="AT184" s="150" t="s">
        <v>155</v>
      </c>
      <c r="AU184" s="150" t="s">
        <v>160</v>
      </c>
      <c r="AY184" s="14" t="s">
        <v>128</v>
      </c>
      <c r="BE184" s="151">
        <f t="shared" si="14"/>
        <v>40906.76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4" t="s">
        <v>77</v>
      </c>
      <c r="BK184" s="151">
        <f t="shared" si="19"/>
        <v>40906.76</v>
      </c>
      <c r="BL184" s="14" t="s">
        <v>185</v>
      </c>
      <c r="BM184" s="150" t="s">
        <v>308</v>
      </c>
    </row>
    <row r="185" spans="1:65" s="2" customFormat="1" ht="16.5" customHeight="1">
      <c r="A185" s="26"/>
      <c r="B185" s="138"/>
      <c r="C185" s="152" t="s">
        <v>309</v>
      </c>
      <c r="D185" s="152" t="s">
        <v>155</v>
      </c>
      <c r="E185" s="153" t="s">
        <v>310</v>
      </c>
      <c r="F185" s="154" t="s">
        <v>311</v>
      </c>
      <c r="G185" s="155" t="s">
        <v>184</v>
      </c>
      <c r="H185" s="156">
        <v>521</v>
      </c>
      <c r="I185" s="157">
        <v>53.5</v>
      </c>
      <c r="J185" s="157">
        <f t="shared" si="10"/>
        <v>27873.5</v>
      </c>
      <c r="K185" s="158"/>
      <c r="L185" s="159"/>
      <c r="M185" s="160" t="s">
        <v>1</v>
      </c>
      <c r="N185" s="161" t="s">
        <v>34</v>
      </c>
      <c r="O185" s="148">
        <v>0</v>
      </c>
      <c r="P185" s="148">
        <f t="shared" si="11"/>
        <v>0</v>
      </c>
      <c r="Q185" s="148">
        <v>0</v>
      </c>
      <c r="R185" s="148">
        <f t="shared" si="12"/>
        <v>0</v>
      </c>
      <c r="S185" s="148">
        <v>0</v>
      </c>
      <c r="T185" s="149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240</v>
      </c>
      <c r="AT185" s="150" t="s">
        <v>155</v>
      </c>
      <c r="AU185" s="150" t="s">
        <v>160</v>
      </c>
      <c r="AY185" s="14" t="s">
        <v>128</v>
      </c>
      <c r="BE185" s="151">
        <f t="shared" si="14"/>
        <v>27873.5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4" t="s">
        <v>77</v>
      </c>
      <c r="BK185" s="151">
        <f t="shared" si="19"/>
        <v>27873.5</v>
      </c>
      <c r="BL185" s="14" t="s">
        <v>185</v>
      </c>
      <c r="BM185" s="150" t="s">
        <v>312</v>
      </c>
    </row>
    <row r="186" spans="1:65" s="2" customFormat="1" ht="16.5" customHeight="1">
      <c r="A186" s="26"/>
      <c r="B186" s="138"/>
      <c r="C186" s="152" t="s">
        <v>313</v>
      </c>
      <c r="D186" s="152" t="s">
        <v>155</v>
      </c>
      <c r="E186" s="153" t="s">
        <v>314</v>
      </c>
      <c r="F186" s="154" t="s">
        <v>315</v>
      </c>
      <c r="G186" s="155" t="s">
        <v>135</v>
      </c>
      <c r="H186" s="156">
        <v>33.598999999999997</v>
      </c>
      <c r="I186" s="157">
        <v>700</v>
      </c>
      <c r="J186" s="157">
        <f t="shared" si="10"/>
        <v>23519.3</v>
      </c>
      <c r="K186" s="158"/>
      <c r="L186" s="159"/>
      <c r="M186" s="160" t="s">
        <v>1</v>
      </c>
      <c r="N186" s="161" t="s">
        <v>34</v>
      </c>
      <c r="O186" s="148">
        <v>0</v>
      </c>
      <c r="P186" s="148">
        <f t="shared" si="11"/>
        <v>0</v>
      </c>
      <c r="Q186" s="148">
        <v>0</v>
      </c>
      <c r="R186" s="148">
        <f t="shared" si="12"/>
        <v>0</v>
      </c>
      <c r="S186" s="148">
        <v>0</v>
      </c>
      <c r="T186" s="149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240</v>
      </c>
      <c r="AT186" s="150" t="s">
        <v>155</v>
      </c>
      <c r="AU186" s="150" t="s">
        <v>160</v>
      </c>
      <c r="AY186" s="14" t="s">
        <v>128</v>
      </c>
      <c r="BE186" s="151">
        <f t="shared" si="14"/>
        <v>23519.3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4" t="s">
        <v>77</v>
      </c>
      <c r="BK186" s="151">
        <f t="shared" si="19"/>
        <v>23519.3</v>
      </c>
      <c r="BL186" s="14" t="s">
        <v>185</v>
      </c>
      <c r="BM186" s="150" t="s">
        <v>316</v>
      </c>
    </row>
    <row r="187" spans="1:65" s="2" customFormat="1" ht="21.75" customHeight="1">
      <c r="A187" s="26"/>
      <c r="B187" s="138"/>
      <c r="C187" s="152" t="s">
        <v>317</v>
      </c>
      <c r="D187" s="152" t="s">
        <v>155</v>
      </c>
      <c r="E187" s="153" t="s">
        <v>318</v>
      </c>
      <c r="F187" s="154" t="s">
        <v>319</v>
      </c>
      <c r="G187" s="155" t="s">
        <v>320</v>
      </c>
      <c r="H187" s="156">
        <v>1</v>
      </c>
      <c r="I187" s="157">
        <v>8255</v>
      </c>
      <c r="J187" s="157">
        <f t="shared" si="10"/>
        <v>8255</v>
      </c>
      <c r="K187" s="158"/>
      <c r="L187" s="159"/>
      <c r="M187" s="160" t="s">
        <v>1</v>
      </c>
      <c r="N187" s="161" t="s">
        <v>34</v>
      </c>
      <c r="O187" s="148">
        <v>0</v>
      </c>
      <c r="P187" s="148">
        <f t="shared" si="11"/>
        <v>0</v>
      </c>
      <c r="Q187" s="148">
        <v>0</v>
      </c>
      <c r="R187" s="148">
        <f t="shared" si="12"/>
        <v>0</v>
      </c>
      <c r="S187" s="148">
        <v>0</v>
      </c>
      <c r="T187" s="149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240</v>
      </c>
      <c r="AT187" s="150" t="s">
        <v>155</v>
      </c>
      <c r="AU187" s="150" t="s">
        <v>160</v>
      </c>
      <c r="AY187" s="14" t="s">
        <v>128</v>
      </c>
      <c r="BE187" s="151">
        <f t="shared" si="14"/>
        <v>8255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4" t="s">
        <v>77</v>
      </c>
      <c r="BK187" s="151">
        <f t="shared" si="19"/>
        <v>8255</v>
      </c>
      <c r="BL187" s="14" t="s">
        <v>185</v>
      </c>
      <c r="BM187" s="150" t="s">
        <v>321</v>
      </c>
    </row>
    <row r="188" spans="1:65" s="12" customFormat="1" ht="20.85" customHeight="1">
      <c r="B188" s="126"/>
      <c r="D188" s="127" t="s">
        <v>68</v>
      </c>
      <c r="E188" s="136" t="s">
        <v>322</v>
      </c>
      <c r="F188" s="136" t="s">
        <v>323</v>
      </c>
      <c r="J188" s="137">
        <f>BK188</f>
        <v>219426.67</v>
      </c>
      <c r="L188" s="126"/>
      <c r="M188" s="130"/>
      <c r="N188" s="131"/>
      <c r="O188" s="131"/>
      <c r="P188" s="132">
        <f>SUM(P189:P190)</f>
        <v>0</v>
      </c>
      <c r="Q188" s="131"/>
      <c r="R188" s="132">
        <f>SUM(R189:R190)</f>
        <v>0</v>
      </c>
      <c r="S188" s="131"/>
      <c r="T188" s="133">
        <f>SUM(T189:T190)</f>
        <v>0</v>
      </c>
      <c r="AR188" s="127" t="s">
        <v>160</v>
      </c>
      <c r="AT188" s="134" t="s">
        <v>68</v>
      </c>
      <c r="AU188" s="134" t="s">
        <v>79</v>
      </c>
      <c r="AY188" s="127" t="s">
        <v>128</v>
      </c>
      <c r="BK188" s="135">
        <f>SUM(BK189:BK190)</f>
        <v>219426.67</v>
      </c>
    </row>
    <row r="189" spans="1:65" s="2" customFormat="1" ht="16.5" customHeight="1">
      <c r="A189" s="26"/>
      <c r="B189" s="138"/>
      <c r="C189" s="152" t="s">
        <v>324</v>
      </c>
      <c r="D189" s="152" t="s">
        <v>155</v>
      </c>
      <c r="E189" s="153" t="s">
        <v>325</v>
      </c>
      <c r="F189" s="154" t="s">
        <v>326</v>
      </c>
      <c r="G189" s="155" t="s">
        <v>184</v>
      </c>
      <c r="H189" s="156">
        <v>389</v>
      </c>
      <c r="I189" s="157">
        <v>560.15</v>
      </c>
      <c r="J189" s="157">
        <f>ROUND(I189*H189,2)</f>
        <v>217898.35</v>
      </c>
      <c r="K189" s="158"/>
      <c r="L189" s="159"/>
      <c r="M189" s="160" t="s">
        <v>1</v>
      </c>
      <c r="N189" s="161" t="s">
        <v>34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240</v>
      </c>
      <c r="AT189" s="150" t="s">
        <v>155</v>
      </c>
      <c r="AU189" s="150" t="s">
        <v>160</v>
      </c>
      <c r="AY189" s="14" t="s">
        <v>128</v>
      </c>
      <c r="BE189" s="151">
        <f>IF(N189="základní",J189,0)</f>
        <v>217898.35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4" t="s">
        <v>77</v>
      </c>
      <c r="BK189" s="151">
        <f>ROUND(I189*H189,2)</f>
        <v>217898.35</v>
      </c>
      <c r="BL189" s="14" t="s">
        <v>185</v>
      </c>
      <c r="BM189" s="150" t="s">
        <v>327</v>
      </c>
    </row>
    <row r="190" spans="1:65" s="2" customFormat="1" ht="16.5" customHeight="1">
      <c r="A190" s="26"/>
      <c r="B190" s="138"/>
      <c r="C190" s="152" t="s">
        <v>328</v>
      </c>
      <c r="D190" s="152" t="s">
        <v>155</v>
      </c>
      <c r="E190" s="153" t="s">
        <v>329</v>
      </c>
      <c r="F190" s="154" t="s">
        <v>330</v>
      </c>
      <c r="G190" s="155" t="s">
        <v>184</v>
      </c>
      <c r="H190" s="156">
        <v>24</v>
      </c>
      <c r="I190" s="157">
        <v>63.68</v>
      </c>
      <c r="J190" s="157">
        <f>ROUND(I190*H190,2)</f>
        <v>1528.32</v>
      </c>
      <c r="K190" s="158"/>
      <c r="L190" s="159"/>
      <c r="M190" s="160" t="s">
        <v>1</v>
      </c>
      <c r="N190" s="161" t="s">
        <v>34</v>
      </c>
      <c r="O190" s="148">
        <v>0</v>
      </c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240</v>
      </c>
      <c r="AT190" s="150" t="s">
        <v>155</v>
      </c>
      <c r="AU190" s="150" t="s">
        <v>160</v>
      </c>
      <c r="AY190" s="14" t="s">
        <v>128</v>
      </c>
      <c r="BE190" s="151">
        <f>IF(N190="základní",J190,0)</f>
        <v>1528.32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4" t="s">
        <v>77</v>
      </c>
      <c r="BK190" s="151">
        <f>ROUND(I190*H190,2)</f>
        <v>1528.32</v>
      </c>
      <c r="BL190" s="14" t="s">
        <v>185</v>
      </c>
      <c r="BM190" s="150" t="s">
        <v>331</v>
      </c>
    </row>
    <row r="191" spans="1:65" s="12" customFormat="1" ht="22.9" customHeight="1">
      <c r="B191" s="126"/>
      <c r="D191" s="127" t="s">
        <v>68</v>
      </c>
      <c r="E191" s="136" t="s">
        <v>332</v>
      </c>
      <c r="F191" s="136" t="s">
        <v>333</v>
      </c>
      <c r="J191" s="137">
        <f>BK191</f>
        <v>138000</v>
      </c>
      <c r="L191" s="126"/>
      <c r="M191" s="130"/>
      <c r="N191" s="131"/>
      <c r="O191" s="131"/>
      <c r="P191" s="132">
        <f>P192</f>
        <v>0</v>
      </c>
      <c r="Q191" s="131"/>
      <c r="R191" s="132">
        <f>R192</f>
        <v>0</v>
      </c>
      <c r="S191" s="131"/>
      <c r="T191" s="133">
        <f>T192</f>
        <v>0</v>
      </c>
      <c r="AR191" s="127" t="s">
        <v>160</v>
      </c>
      <c r="AT191" s="134" t="s">
        <v>68</v>
      </c>
      <c r="AU191" s="134" t="s">
        <v>77</v>
      </c>
      <c r="AY191" s="127" t="s">
        <v>128</v>
      </c>
      <c r="BK191" s="135">
        <f>BK192</f>
        <v>138000</v>
      </c>
    </row>
    <row r="192" spans="1:65" s="12" customFormat="1" ht="20.85" customHeight="1">
      <c r="B192" s="126"/>
      <c r="D192" s="127" t="s">
        <v>68</v>
      </c>
      <c r="E192" s="136" t="s">
        <v>334</v>
      </c>
      <c r="F192" s="136" t="s">
        <v>335</v>
      </c>
      <c r="J192" s="137">
        <f>BK192</f>
        <v>138000</v>
      </c>
      <c r="L192" s="126"/>
      <c r="M192" s="130"/>
      <c r="N192" s="131"/>
      <c r="O192" s="131"/>
      <c r="P192" s="132">
        <f>SUM(P193:P196)</f>
        <v>0</v>
      </c>
      <c r="Q192" s="131"/>
      <c r="R192" s="132">
        <f>SUM(R193:R196)</f>
        <v>0</v>
      </c>
      <c r="S192" s="131"/>
      <c r="T192" s="133">
        <f>SUM(T193:T196)</f>
        <v>0</v>
      </c>
      <c r="AR192" s="127" t="s">
        <v>160</v>
      </c>
      <c r="AT192" s="134" t="s">
        <v>68</v>
      </c>
      <c r="AU192" s="134" t="s">
        <v>79</v>
      </c>
      <c r="AY192" s="127" t="s">
        <v>128</v>
      </c>
      <c r="BK192" s="135">
        <f>SUM(BK193:BK196)</f>
        <v>138000</v>
      </c>
    </row>
    <row r="193" spans="1:65" s="2" customFormat="1" ht="16.5" customHeight="1">
      <c r="A193" s="26"/>
      <c r="B193" s="138"/>
      <c r="C193" s="139" t="s">
        <v>336</v>
      </c>
      <c r="D193" s="139" t="s">
        <v>132</v>
      </c>
      <c r="E193" s="140" t="s">
        <v>337</v>
      </c>
      <c r="F193" s="141" t="s">
        <v>338</v>
      </c>
      <c r="G193" s="142" t="s">
        <v>320</v>
      </c>
      <c r="H193" s="143">
        <v>1</v>
      </c>
      <c r="I193" s="144">
        <v>25000</v>
      </c>
      <c r="J193" s="144">
        <f>ROUND(I193*H193,2)</f>
        <v>25000</v>
      </c>
      <c r="K193" s="145"/>
      <c r="L193" s="27"/>
      <c r="M193" s="146" t="s">
        <v>1</v>
      </c>
      <c r="N193" s="147" t="s">
        <v>34</v>
      </c>
      <c r="O193" s="148">
        <v>0</v>
      </c>
      <c r="P193" s="148">
        <f>O193*H193</f>
        <v>0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339</v>
      </c>
      <c r="AT193" s="150" t="s">
        <v>132</v>
      </c>
      <c r="AU193" s="150" t="s">
        <v>160</v>
      </c>
      <c r="AY193" s="14" t="s">
        <v>128</v>
      </c>
      <c r="BE193" s="151">
        <f>IF(N193="základní",J193,0)</f>
        <v>25000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4" t="s">
        <v>77</v>
      </c>
      <c r="BK193" s="151">
        <f>ROUND(I193*H193,2)</f>
        <v>25000</v>
      </c>
      <c r="BL193" s="14" t="s">
        <v>339</v>
      </c>
      <c r="BM193" s="150" t="s">
        <v>340</v>
      </c>
    </row>
    <row r="194" spans="1:65" s="2" customFormat="1" ht="16.5" customHeight="1">
      <c r="A194" s="26"/>
      <c r="B194" s="138"/>
      <c r="C194" s="139" t="s">
        <v>341</v>
      </c>
      <c r="D194" s="139" t="s">
        <v>132</v>
      </c>
      <c r="E194" s="140" t="s">
        <v>342</v>
      </c>
      <c r="F194" s="141" t="s">
        <v>343</v>
      </c>
      <c r="G194" s="142" t="s">
        <v>158</v>
      </c>
      <c r="H194" s="143">
        <v>1</v>
      </c>
      <c r="I194" s="144">
        <v>25000</v>
      </c>
      <c r="J194" s="144">
        <f>ROUND(I194*H194,2)</f>
        <v>25000</v>
      </c>
      <c r="K194" s="145"/>
      <c r="L194" s="27"/>
      <c r="M194" s="146" t="s">
        <v>1</v>
      </c>
      <c r="N194" s="147" t="s">
        <v>34</v>
      </c>
      <c r="O194" s="148">
        <v>0</v>
      </c>
      <c r="P194" s="148">
        <f>O194*H194</f>
        <v>0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339</v>
      </c>
      <c r="AT194" s="150" t="s">
        <v>132</v>
      </c>
      <c r="AU194" s="150" t="s">
        <v>160</v>
      </c>
      <c r="AY194" s="14" t="s">
        <v>128</v>
      </c>
      <c r="BE194" s="151">
        <f>IF(N194="základní",J194,0)</f>
        <v>25000</v>
      </c>
      <c r="BF194" s="151">
        <f>IF(N194="snížená",J194,0)</f>
        <v>0</v>
      </c>
      <c r="BG194" s="151">
        <f>IF(N194="zákl. přenesená",J194,0)</f>
        <v>0</v>
      </c>
      <c r="BH194" s="151">
        <f>IF(N194="sníž. přenesená",J194,0)</f>
        <v>0</v>
      </c>
      <c r="BI194" s="151">
        <f>IF(N194="nulová",J194,0)</f>
        <v>0</v>
      </c>
      <c r="BJ194" s="14" t="s">
        <v>77</v>
      </c>
      <c r="BK194" s="151">
        <f>ROUND(I194*H194,2)</f>
        <v>25000</v>
      </c>
      <c r="BL194" s="14" t="s">
        <v>339</v>
      </c>
      <c r="BM194" s="150" t="s">
        <v>344</v>
      </c>
    </row>
    <row r="195" spans="1:65" s="2" customFormat="1" ht="16.5" customHeight="1">
      <c r="A195" s="26"/>
      <c r="B195" s="138"/>
      <c r="C195" s="139" t="s">
        <v>345</v>
      </c>
      <c r="D195" s="139" t="s">
        <v>132</v>
      </c>
      <c r="E195" s="140" t="s">
        <v>346</v>
      </c>
      <c r="F195" s="141" t="s">
        <v>347</v>
      </c>
      <c r="G195" s="142" t="s">
        <v>158</v>
      </c>
      <c r="H195" s="143">
        <v>1</v>
      </c>
      <c r="I195" s="144">
        <v>43000</v>
      </c>
      <c r="J195" s="144">
        <f>ROUND(I195*H195,2)</f>
        <v>43000</v>
      </c>
      <c r="K195" s="145"/>
      <c r="L195" s="27"/>
      <c r="M195" s="146" t="s">
        <v>1</v>
      </c>
      <c r="N195" s="147" t="s">
        <v>34</v>
      </c>
      <c r="O195" s="148">
        <v>0</v>
      </c>
      <c r="P195" s="148">
        <f>O195*H195</f>
        <v>0</v>
      </c>
      <c r="Q195" s="148">
        <v>0</v>
      </c>
      <c r="R195" s="148">
        <f>Q195*H195</f>
        <v>0</v>
      </c>
      <c r="S195" s="148">
        <v>0</v>
      </c>
      <c r="T195" s="149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339</v>
      </c>
      <c r="AT195" s="150" t="s">
        <v>132</v>
      </c>
      <c r="AU195" s="150" t="s">
        <v>160</v>
      </c>
      <c r="AY195" s="14" t="s">
        <v>128</v>
      </c>
      <c r="BE195" s="151">
        <f>IF(N195="základní",J195,0)</f>
        <v>43000</v>
      </c>
      <c r="BF195" s="151">
        <f>IF(N195="snížená",J195,0)</f>
        <v>0</v>
      </c>
      <c r="BG195" s="151">
        <f>IF(N195="zákl. přenesená",J195,0)</f>
        <v>0</v>
      </c>
      <c r="BH195" s="151">
        <f>IF(N195="sníž. přenesená",J195,0)</f>
        <v>0</v>
      </c>
      <c r="BI195" s="151">
        <f>IF(N195="nulová",J195,0)</f>
        <v>0</v>
      </c>
      <c r="BJ195" s="14" t="s">
        <v>77</v>
      </c>
      <c r="BK195" s="151">
        <f>ROUND(I195*H195,2)</f>
        <v>43000</v>
      </c>
      <c r="BL195" s="14" t="s">
        <v>339</v>
      </c>
      <c r="BM195" s="150" t="s">
        <v>348</v>
      </c>
    </row>
    <row r="196" spans="1:65" s="2" customFormat="1" ht="16.5" customHeight="1">
      <c r="A196" s="26"/>
      <c r="B196" s="138"/>
      <c r="C196" s="139" t="s">
        <v>349</v>
      </c>
      <c r="D196" s="139" t="s">
        <v>132</v>
      </c>
      <c r="E196" s="140" t="s">
        <v>350</v>
      </c>
      <c r="F196" s="141" t="s">
        <v>351</v>
      </c>
      <c r="G196" s="142" t="s">
        <v>352</v>
      </c>
      <c r="H196" s="143">
        <v>1</v>
      </c>
      <c r="I196" s="144">
        <v>45000</v>
      </c>
      <c r="J196" s="144">
        <f>ROUND(I196*H196,2)</f>
        <v>45000</v>
      </c>
      <c r="K196" s="145"/>
      <c r="L196" s="27"/>
      <c r="M196" s="146" t="s">
        <v>1</v>
      </c>
      <c r="N196" s="147" t="s">
        <v>34</v>
      </c>
      <c r="O196" s="148">
        <v>0</v>
      </c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339</v>
      </c>
      <c r="AT196" s="150" t="s">
        <v>132</v>
      </c>
      <c r="AU196" s="150" t="s">
        <v>160</v>
      </c>
      <c r="AY196" s="14" t="s">
        <v>128</v>
      </c>
      <c r="BE196" s="151">
        <f>IF(N196="základní",J196,0)</f>
        <v>45000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4" t="s">
        <v>77</v>
      </c>
      <c r="BK196" s="151">
        <f>ROUND(I196*H196,2)</f>
        <v>45000</v>
      </c>
      <c r="BL196" s="14" t="s">
        <v>339</v>
      </c>
      <c r="BM196" s="150" t="s">
        <v>353</v>
      </c>
    </row>
    <row r="197" spans="1:65" s="12" customFormat="1" ht="22.9" customHeight="1">
      <c r="B197" s="126"/>
      <c r="D197" s="127" t="s">
        <v>68</v>
      </c>
      <c r="E197" s="136" t="s">
        <v>354</v>
      </c>
      <c r="F197" s="136" t="s">
        <v>355</v>
      </c>
      <c r="J197" s="137">
        <f>BK197</f>
        <v>29700</v>
      </c>
      <c r="L197" s="126"/>
      <c r="M197" s="130"/>
      <c r="N197" s="131"/>
      <c r="O197" s="131"/>
      <c r="P197" s="132">
        <f>SUM(P198:P200)</f>
        <v>58.72</v>
      </c>
      <c r="Q197" s="131"/>
      <c r="R197" s="132">
        <f>SUM(R198:R200)</f>
        <v>0</v>
      </c>
      <c r="S197" s="131"/>
      <c r="T197" s="133">
        <f>SUM(T198:T200)</f>
        <v>0</v>
      </c>
      <c r="AR197" s="127" t="s">
        <v>160</v>
      </c>
      <c r="AT197" s="134" t="s">
        <v>68</v>
      </c>
      <c r="AU197" s="134" t="s">
        <v>77</v>
      </c>
      <c r="AY197" s="127" t="s">
        <v>128</v>
      </c>
      <c r="BK197" s="135">
        <f>SUM(BK198:BK200)</f>
        <v>29700</v>
      </c>
    </row>
    <row r="198" spans="1:65" s="2" customFormat="1" ht="24.2" customHeight="1">
      <c r="A198" s="26"/>
      <c r="B198" s="138"/>
      <c r="C198" s="139" t="s">
        <v>356</v>
      </c>
      <c r="D198" s="139" t="s">
        <v>132</v>
      </c>
      <c r="E198" s="140" t="s">
        <v>357</v>
      </c>
      <c r="F198" s="141" t="s">
        <v>358</v>
      </c>
      <c r="G198" s="142" t="s">
        <v>184</v>
      </c>
      <c r="H198" s="143">
        <v>250</v>
      </c>
      <c r="I198" s="144">
        <v>63</v>
      </c>
      <c r="J198" s="144">
        <f>ROUND(I198*H198,2)</f>
        <v>15750</v>
      </c>
      <c r="K198" s="145"/>
      <c r="L198" s="27"/>
      <c r="M198" s="146" t="s">
        <v>1</v>
      </c>
      <c r="N198" s="147" t="s">
        <v>34</v>
      </c>
      <c r="O198" s="148">
        <v>0.126</v>
      </c>
      <c r="P198" s="148">
        <f>O198*H198</f>
        <v>31.5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195</v>
      </c>
      <c r="AT198" s="150" t="s">
        <v>132</v>
      </c>
      <c r="AU198" s="150" t="s">
        <v>79</v>
      </c>
      <c r="AY198" s="14" t="s">
        <v>128</v>
      </c>
      <c r="BE198" s="151">
        <f>IF(N198="základní",J198,0)</f>
        <v>15750</v>
      </c>
      <c r="BF198" s="151">
        <f>IF(N198="snížená",J198,0)</f>
        <v>0</v>
      </c>
      <c r="BG198" s="151">
        <f>IF(N198="zákl. přenesená",J198,0)</f>
        <v>0</v>
      </c>
      <c r="BH198" s="151">
        <f>IF(N198="sníž. přenesená",J198,0)</f>
        <v>0</v>
      </c>
      <c r="BI198" s="151">
        <f>IF(N198="nulová",J198,0)</f>
        <v>0</v>
      </c>
      <c r="BJ198" s="14" t="s">
        <v>77</v>
      </c>
      <c r="BK198" s="151">
        <f>ROUND(I198*H198,2)</f>
        <v>15750</v>
      </c>
      <c r="BL198" s="14" t="s">
        <v>195</v>
      </c>
      <c r="BM198" s="150" t="s">
        <v>359</v>
      </c>
    </row>
    <row r="199" spans="1:65" s="2" customFormat="1" ht="24.2" customHeight="1">
      <c r="A199" s="26"/>
      <c r="B199" s="138"/>
      <c r="C199" s="139" t="s">
        <v>8</v>
      </c>
      <c r="D199" s="139" t="s">
        <v>132</v>
      </c>
      <c r="E199" s="140" t="s">
        <v>360</v>
      </c>
      <c r="F199" s="141" t="s">
        <v>361</v>
      </c>
      <c r="G199" s="142" t="s">
        <v>184</v>
      </c>
      <c r="H199" s="143">
        <v>190</v>
      </c>
      <c r="I199" s="144">
        <v>45</v>
      </c>
      <c r="J199" s="144">
        <f>ROUND(I199*H199,2)</f>
        <v>8550</v>
      </c>
      <c r="K199" s="145"/>
      <c r="L199" s="27"/>
      <c r="M199" s="146" t="s">
        <v>1</v>
      </c>
      <c r="N199" s="147" t="s">
        <v>34</v>
      </c>
      <c r="O199" s="148">
        <v>0.09</v>
      </c>
      <c r="P199" s="148">
        <f>O199*H199</f>
        <v>17.099999999999998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195</v>
      </c>
      <c r="AT199" s="150" t="s">
        <v>132</v>
      </c>
      <c r="AU199" s="150" t="s">
        <v>79</v>
      </c>
      <c r="AY199" s="14" t="s">
        <v>128</v>
      </c>
      <c r="BE199" s="151">
        <f>IF(N199="základní",J199,0)</f>
        <v>8550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4" t="s">
        <v>77</v>
      </c>
      <c r="BK199" s="151">
        <f>ROUND(I199*H199,2)</f>
        <v>8550</v>
      </c>
      <c r="BL199" s="14" t="s">
        <v>195</v>
      </c>
      <c r="BM199" s="150" t="s">
        <v>362</v>
      </c>
    </row>
    <row r="200" spans="1:65" s="2" customFormat="1" ht="24.2" customHeight="1">
      <c r="A200" s="26"/>
      <c r="B200" s="138"/>
      <c r="C200" s="139" t="s">
        <v>363</v>
      </c>
      <c r="D200" s="139" t="s">
        <v>132</v>
      </c>
      <c r="E200" s="140" t="s">
        <v>364</v>
      </c>
      <c r="F200" s="141" t="s">
        <v>365</v>
      </c>
      <c r="G200" s="142" t="s">
        <v>190</v>
      </c>
      <c r="H200" s="143">
        <v>20</v>
      </c>
      <c r="I200" s="144">
        <v>270</v>
      </c>
      <c r="J200" s="144">
        <f>ROUND(I200*H200,2)</f>
        <v>5400</v>
      </c>
      <c r="K200" s="145"/>
      <c r="L200" s="27"/>
      <c r="M200" s="146" t="s">
        <v>1</v>
      </c>
      <c r="N200" s="147" t="s">
        <v>34</v>
      </c>
      <c r="O200" s="148">
        <v>0.50600000000000001</v>
      </c>
      <c r="P200" s="148">
        <f>O200*H200</f>
        <v>10.120000000000001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195</v>
      </c>
      <c r="AT200" s="150" t="s">
        <v>132</v>
      </c>
      <c r="AU200" s="150" t="s">
        <v>79</v>
      </c>
      <c r="AY200" s="14" t="s">
        <v>128</v>
      </c>
      <c r="BE200" s="151">
        <f>IF(N200="základní",J200,0)</f>
        <v>5400</v>
      </c>
      <c r="BF200" s="151">
        <f>IF(N200="snížená",J200,0)</f>
        <v>0</v>
      </c>
      <c r="BG200" s="151">
        <f>IF(N200="zákl. přenesená",J200,0)</f>
        <v>0</v>
      </c>
      <c r="BH200" s="151">
        <f>IF(N200="sníž. přenesená",J200,0)</f>
        <v>0</v>
      </c>
      <c r="BI200" s="151">
        <f>IF(N200="nulová",J200,0)</f>
        <v>0</v>
      </c>
      <c r="BJ200" s="14" t="s">
        <v>77</v>
      </c>
      <c r="BK200" s="151">
        <f>ROUND(I200*H200,2)</f>
        <v>5400</v>
      </c>
      <c r="BL200" s="14" t="s">
        <v>195</v>
      </c>
      <c r="BM200" s="150" t="s">
        <v>366</v>
      </c>
    </row>
    <row r="201" spans="1:65" s="12" customFormat="1" ht="25.9" customHeight="1">
      <c r="B201" s="126"/>
      <c r="D201" s="127" t="s">
        <v>68</v>
      </c>
      <c r="E201" s="128" t="s">
        <v>367</v>
      </c>
      <c r="F201" s="128" t="s">
        <v>368</v>
      </c>
      <c r="J201" s="129">
        <f>BK201</f>
        <v>125000</v>
      </c>
      <c r="L201" s="126"/>
      <c r="M201" s="130"/>
      <c r="N201" s="131"/>
      <c r="O201" s="131"/>
      <c r="P201" s="132">
        <f>P202+P204</f>
        <v>0</v>
      </c>
      <c r="Q201" s="131"/>
      <c r="R201" s="132">
        <f>R202+R204</f>
        <v>0</v>
      </c>
      <c r="S201" s="131"/>
      <c r="T201" s="133">
        <f>T202+T204</f>
        <v>0</v>
      </c>
      <c r="AR201" s="127" t="s">
        <v>369</v>
      </c>
      <c r="AT201" s="134" t="s">
        <v>68</v>
      </c>
      <c r="AU201" s="134" t="s">
        <v>69</v>
      </c>
      <c r="AY201" s="127" t="s">
        <v>128</v>
      </c>
      <c r="BK201" s="135">
        <f>BK202+BK204</f>
        <v>125000</v>
      </c>
    </row>
    <row r="202" spans="1:65" s="12" customFormat="1" ht="22.9" customHeight="1">
      <c r="B202" s="126"/>
      <c r="D202" s="127" t="s">
        <v>68</v>
      </c>
      <c r="E202" s="136" t="s">
        <v>370</v>
      </c>
      <c r="F202" s="136" t="s">
        <v>371</v>
      </c>
      <c r="J202" s="137">
        <f>BK202</f>
        <v>75000</v>
      </c>
      <c r="L202" s="126"/>
      <c r="M202" s="130"/>
      <c r="N202" s="131"/>
      <c r="O202" s="131"/>
      <c r="P202" s="132">
        <f>P203</f>
        <v>0</v>
      </c>
      <c r="Q202" s="131"/>
      <c r="R202" s="132">
        <f>R203</f>
        <v>0</v>
      </c>
      <c r="S202" s="131"/>
      <c r="T202" s="133">
        <f>T203</f>
        <v>0</v>
      </c>
      <c r="AR202" s="127" t="s">
        <v>369</v>
      </c>
      <c r="AT202" s="134" t="s">
        <v>68</v>
      </c>
      <c r="AU202" s="134" t="s">
        <v>77</v>
      </c>
      <c r="AY202" s="127" t="s">
        <v>128</v>
      </c>
      <c r="BK202" s="135">
        <f>BK203</f>
        <v>75000</v>
      </c>
    </row>
    <row r="203" spans="1:65" s="2" customFormat="1" ht="16.5" customHeight="1">
      <c r="A203" s="26"/>
      <c r="B203" s="138"/>
      <c r="C203" s="139" t="s">
        <v>185</v>
      </c>
      <c r="D203" s="139" t="s">
        <v>132</v>
      </c>
      <c r="E203" s="140" t="s">
        <v>372</v>
      </c>
      <c r="F203" s="141" t="s">
        <v>373</v>
      </c>
      <c r="G203" s="142" t="s">
        <v>374</v>
      </c>
      <c r="H203" s="143">
        <v>3</v>
      </c>
      <c r="I203" s="144">
        <v>25000</v>
      </c>
      <c r="J203" s="144">
        <f>ROUND(I203*H203,2)</f>
        <v>75000</v>
      </c>
      <c r="K203" s="145"/>
      <c r="L203" s="27"/>
      <c r="M203" s="146" t="s">
        <v>1</v>
      </c>
      <c r="N203" s="147" t="s">
        <v>34</v>
      </c>
      <c r="O203" s="148">
        <v>0</v>
      </c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375</v>
      </c>
      <c r="AT203" s="150" t="s">
        <v>132</v>
      </c>
      <c r="AU203" s="150" t="s">
        <v>79</v>
      </c>
      <c r="AY203" s="14" t="s">
        <v>128</v>
      </c>
      <c r="BE203" s="151">
        <f>IF(N203="základní",J203,0)</f>
        <v>75000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4" t="s">
        <v>77</v>
      </c>
      <c r="BK203" s="151">
        <f>ROUND(I203*H203,2)</f>
        <v>75000</v>
      </c>
      <c r="BL203" s="14" t="s">
        <v>375</v>
      </c>
      <c r="BM203" s="150" t="s">
        <v>376</v>
      </c>
    </row>
    <row r="204" spans="1:65" s="12" customFormat="1" ht="22.9" customHeight="1">
      <c r="B204" s="126"/>
      <c r="D204" s="127" t="s">
        <v>68</v>
      </c>
      <c r="E204" s="136" t="s">
        <v>377</v>
      </c>
      <c r="F204" s="136" t="s">
        <v>378</v>
      </c>
      <c r="J204" s="137">
        <f>BK204</f>
        <v>50000</v>
      </c>
      <c r="L204" s="126"/>
      <c r="M204" s="130"/>
      <c r="N204" s="131"/>
      <c r="O204" s="131"/>
      <c r="P204" s="132">
        <f>P205</f>
        <v>0</v>
      </c>
      <c r="Q204" s="131"/>
      <c r="R204" s="132">
        <f>R205</f>
        <v>0</v>
      </c>
      <c r="S204" s="131"/>
      <c r="T204" s="133">
        <f>T205</f>
        <v>0</v>
      </c>
      <c r="AR204" s="127" t="s">
        <v>369</v>
      </c>
      <c r="AT204" s="134" t="s">
        <v>68</v>
      </c>
      <c r="AU204" s="134" t="s">
        <v>77</v>
      </c>
      <c r="AY204" s="127" t="s">
        <v>128</v>
      </c>
      <c r="BK204" s="135">
        <f>BK205</f>
        <v>50000</v>
      </c>
    </row>
    <row r="205" spans="1:65" s="2" customFormat="1" ht="16.5" customHeight="1">
      <c r="A205" s="26"/>
      <c r="B205" s="138"/>
      <c r="C205" s="139" t="s">
        <v>379</v>
      </c>
      <c r="D205" s="139" t="s">
        <v>132</v>
      </c>
      <c r="E205" s="140" t="s">
        <v>380</v>
      </c>
      <c r="F205" s="141" t="s">
        <v>381</v>
      </c>
      <c r="G205" s="142" t="s">
        <v>374</v>
      </c>
      <c r="H205" s="143">
        <v>1</v>
      </c>
      <c r="I205" s="144">
        <v>50000</v>
      </c>
      <c r="J205" s="144">
        <f>ROUND(I205*H205,2)</f>
        <v>50000</v>
      </c>
      <c r="K205" s="145"/>
      <c r="L205" s="27"/>
      <c r="M205" s="162" t="s">
        <v>1</v>
      </c>
      <c r="N205" s="163" t="s">
        <v>34</v>
      </c>
      <c r="O205" s="164">
        <v>0</v>
      </c>
      <c r="P205" s="164">
        <f>O205*H205</f>
        <v>0</v>
      </c>
      <c r="Q205" s="164">
        <v>0</v>
      </c>
      <c r="R205" s="164">
        <f>Q205*H205</f>
        <v>0</v>
      </c>
      <c r="S205" s="164">
        <v>0</v>
      </c>
      <c r="T205" s="165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375</v>
      </c>
      <c r="AT205" s="150" t="s">
        <v>132</v>
      </c>
      <c r="AU205" s="150" t="s">
        <v>79</v>
      </c>
      <c r="AY205" s="14" t="s">
        <v>128</v>
      </c>
      <c r="BE205" s="151">
        <f>IF(N205="základní",J205,0)</f>
        <v>50000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4" t="s">
        <v>77</v>
      </c>
      <c r="BK205" s="151">
        <f>ROUND(I205*H205,2)</f>
        <v>50000</v>
      </c>
      <c r="BL205" s="14" t="s">
        <v>375</v>
      </c>
      <c r="BM205" s="150" t="s">
        <v>382</v>
      </c>
    </row>
    <row r="206" spans="1:65" s="2" customFormat="1" ht="6.95" customHeight="1">
      <c r="A206" s="26"/>
      <c r="B206" s="41"/>
      <c r="C206" s="42"/>
      <c r="D206" s="42"/>
      <c r="E206" s="42"/>
      <c r="F206" s="42"/>
      <c r="G206" s="42"/>
      <c r="H206" s="42"/>
      <c r="I206" s="42"/>
      <c r="J206" s="42"/>
      <c r="K206" s="42"/>
      <c r="L206" s="27"/>
      <c r="M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</row>
  </sheetData>
  <autoFilter ref="C134:K205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2" t="str">
        <f>'Rekapitulace stavby'!K6</f>
        <v>Zubří rekreační středisko Jesenka - Etapa 2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9" t="s">
        <v>383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>
        <f>'Rekapitulace stavby'!AN8</f>
        <v>44743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>
        <f>IF('Rekapitulace stavby'!AN10="","",'Rekapitulace stavby'!AN10)</f>
        <v>26932211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STAREZ-SPORT, a.s.</v>
      </c>
      <c r="F15" s="26"/>
      <c r="G15" s="26"/>
      <c r="H15" s="26"/>
      <c r="I15" s="23" t="s">
        <v>23</v>
      </c>
      <c r="J15" s="21" t="str">
        <f>IF('Rekapitulace stavby'!AN11="","",'Rekapitulace stavby'!AN11)</f>
        <v>CZ26932211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5" t="str">
        <f>'Rekapitulace stavby'!E14</f>
        <v xml:space="preserve"> </v>
      </c>
      <c r="F18" s="195"/>
      <c r="G18" s="195"/>
      <c r="H18" s="195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>
        <f>IF('Rekapitulace stavby'!AN16="","",'Rekapitulace stavby'!AN16)</f>
        <v>6752390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SPECIALIZED ENERGETIC COMPANY, a.s.</v>
      </c>
      <c r="F21" s="26"/>
      <c r="G21" s="26"/>
      <c r="H21" s="26"/>
      <c r="I21" s="23" t="s">
        <v>23</v>
      </c>
      <c r="J21" s="21" t="str">
        <f>IF('Rekapitulace stavby'!AN17="","",'Rekapitulace stavby'!AN17)</f>
        <v>CZ06752390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89</v>
      </c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7" t="s">
        <v>1</v>
      </c>
      <c r="F27" s="197"/>
      <c r="G27" s="197"/>
      <c r="H27" s="19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ROUND(J122, 2)</f>
        <v>727068.8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ROUND((SUM(BE122:BE134)),  2)</f>
        <v>727068.8</v>
      </c>
      <c r="G33" s="26"/>
      <c r="H33" s="26"/>
      <c r="I33" s="95">
        <v>0.21</v>
      </c>
      <c r="J33" s="94">
        <f>ROUND(((SUM(BE122:BE134))*I33),  2)</f>
        <v>152684.45000000001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ROUND((SUM(BF122:BF134)),  2)</f>
        <v>0</v>
      </c>
      <c r="G34" s="26"/>
      <c r="H34" s="26"/>
      <c r="I34" s="95">
        <v>0.15</v>
      </c>
      <c r="J34" s="94">
        <f>ROUND(((SUM(BF122:BF134))*I34),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ROUND((SUM(BG122:BG134)),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ROUND((SUM(BH122:BH134)),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ROUND((SUM(BI122:BI134)),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879753.25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Zubří rekreační středisko Jesenka - Etapa 2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9" t="str">
        <f>E9</f>
        <v>IO3 - Řídící systém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>
        <f>IF(J12="","",J12)</f>
        <v>44743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STAREZ-SPORT, a.s.</v>
      </c>
      <c r="G91" s="26"/>
      <c r="H91" s="26"/>
      <c r="I91" s="23" t="s">
        <v>25</v>
      </c>
      <c r="J91" s="24" t="str">
        <f>E21</f>
        <v xml:space="preserve"> SPECIALIZED ENERGETIC COMPANY,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Lukáš Brázda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91</v>
      </c>
      <c r="D94" s="96"/>
      <c r="E94" s="96"/>
      <c r="F94" s="96"/>
      <c r="G94" s="96"/>
      <c r="H94" s="96"/>
      <c r="I94" s="96"/>
      <c r="J94" s="105" t="s">
        <v>92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93</v>
      </c>
      <c r="D96" s="26"/>
      <c r="E96" s="26"/>
      <c r="F96" s="26"/>
      <c r="G96" s="26"/>
      <c r="H96" s="26"/>
      <c r="I96" s="26"/>
      <c r="J96" s="65">
        <f>J122</f>
        <v>727068.8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5" customHeight="1">
      <c r="B97" s="107"/>
      <c r="D97" s="108" t="s">
        <v>95</v>
      </c>
      <c r="E97" s="109"/>
      <c r="F97" s="109"/>
      <c r="G97" s="109"/>
      <c r="H97" s="109"/>
      <c r="I97" s="109"/>
      <c r="J97" s="110">
        <f>J123</f>
        <v>470915.8</v>
      </c>
      <c r="L97" s="107"/>
    </row>
    <row r="98" spans="1:31" s="10" customFormat="1" ht="19.899999999999999" customHeight="1">
      <c r="B98" s="111"/>
      <c r="D98" s="112" t="s">
        <v>98</v>
      </c>
      <c r="E98" s="113"/>
      <c r="F98" s="113"/>
      <c r="G98" s="113"/>
      <c r="H98" s="113"/>
      <c r="I98" s="113"/>
      <c r="J98" s="114">
        <f>J124</f>
        <v>470915.8</v>
      </c>
      <c r="L98" s="111"/>
    </row>
    <row r="99" spans="1:31" s="10" customFormat="1" ht="14.85" customHeight="1">
      <c r="B99" s="111"/>
      <c r="D99" s="112" t="s">
        <v>99</v>
      </c>
      <c r="E99" s="113"/>
      <c r="F99" s="113"/>
      <c r="G99" s="113"/>
      <c r="H99" s="113"/>
      <c r="I99" s="113"/>
      <c r="J99" s="114">
        <f>J125</f>
        <v>470915.8</v>
      </c>
      <c r="L99" s="111"/>
    </row>
    <row r="100" spans="1:31" s="9" customFormat="1" ht="24.95" customHeight="1">
      <c r="B100" s="107"/>
      <c r="D100" s="108" t="s">
        <v>102</v>
      </c>
      <c r="E100" s="109"/>
      <c r="F100" s="109"/>
      <c r="G100" s="109"/>
      <c r="H100" s="109"/>
      <c r="I100" s="109"/>
      <c r="J100" s="110">
        <f>J128</f>
        <v>256153</v>
      </c>
      <c r="L100" s="107"/>
    </row>
    <row r="101" spans="1:31" s="10" customFormat="1" ht="19.899999999999999" customHeight="1">
      <c r="B101" s="111"/>
      <c r="D101" s="112" t="s">
        <v>103</v>
      </c>
      <c r="E101" s="113"/>
      <c r="F101" s="113"/>
      <c r="G101" s="113"/>
      <c r="H101" s="113"/>
      <c r="I101" s="113"/>
      <c r="J101" s="114">
        <f>J129</f>
        <v>97416</v>
      </c>
      <c r="L101" s="111"/>
    </row>
    <row r="102" spans="1:31" s="10" customFormat="1" ht="19.899999999999999" customHeight="1">
      <c r="B102" s="111"/>
      <c r="D102" s="112" t="s">
        <v>104</v>
      </c>
      <c r="E102" s="113"/>
      <c r="F102" s="113"/>
      <c r="G102" s="113"/>
      <c r="H102" s="113"/>
      <c r="I102" s="113"/>
      <c r="J102" s="114">
        <f>J133</f>
        <v>158737</v>
      </c>
      <c r="L102" s="111"/>
    </row>
    <row r="103" spans="1:31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114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14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02" t="str">
        <f>E7</f>
        <v>Zubří rekreační středisko Jesenka - Etapa 2</v>
      </c>
      <c r="F112" s="203"/>
      <c r="G112" s="203"/>
      <c r="H112" s="203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87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79" t="str">
        <f>E9</f>
        <v>IO3 - Řídící systém</v>
      </c>
      <c r="F114" s="201"/>
      <c r="G114" s="201"/>
      <c r="H114" s="201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18</v>
      </c>
      <c r="D116" s="26"/>
      <c r="E116" s="26"/>
      <c r="F116" s="21" t="str">
        <f>F12</f>
        <v xml:space="preserve"> </v>
      </c>
      <c r="G116" s="26"/>
      <c r="H116" s="26"/>
      <c r="I116" s="23" t="s">
        <v>20</v>
      </c>
      <c r="J116" s="49">
        <f>IF(J12="","",J12)</f>
        <v>44743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E15</f>
        <v xml:space="preserve"> STAREZ-SPORT, a.s.</v>
      </c>
      <c r="G118" s="26"/>
      <c r="H118" s="26"/>
      <c r="I118" s="23" t="s">
        <v>25</v>
      </c>
      <c r="J118" s="24" t="str">
        <f>E21</f>
        <v xml:space="preserve"> SPECIALIZED ENERGETIC COMPANY, a.s.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24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27</v>
      </c>
      <c r="J119" s="24" t="str">
        <f>E24</f>
        <v>Lukáš Brázda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115</v>
      </c>
      <c r="D121" s="118" t="s">
        <v>54</v>
      </c>
      <c r="E121" s="118" t="s">
        <v>50</v>
      </c>
      <c r="F121" s="118" t="s">
        <v>51</v>
      </c>
      <c r="G121" s="118" t="s">
        <v>116</v>
      </c>
      <c r="H121" s="118" t="s">
        <v>117</v>
      </c>
      <c r="I121" s="118" t="s">
        <v>118</v>
      </c>
      <c r="J121" s="119" t="s">
        <v>92</v>
      </c>
      <c r="K121" s="120" t="s">
        <v>119</v>
      </c>
      <c r="L121" s="121"/>
      <c r="M121" s="56" t="s">
        <v>1</v>
      </c>
      <c r="N121" s="57" t="s">
        <v>33</v>
      </c>
      <c r="O121" s="57" t="s">
        <v>120</v>
      </c>
      <c r="P121" s="57" t="s">
        <v>121</v>
      </c>
      <c r="Q121" s="57" t="s">
        <v>122</v>
      </c>
      <c r="R121" s="57" t="s">
        <v>123</v>
      </c>
      <c r="S121" s="57" t="s">
        <v>124</v>
      </c>
      <c r="T121" s="58" t="s">
        <v>125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126</v>
      </c>
      <c r="D122" s="26"/>
      <c r="E122" s="26"/>
      <c r="F122" s="26"/>
      <c r="G122" s="26"/>
      <c r="H122" s="26"/>
      <c r="I122" s="26"/>
      <c r="J122" s="122">
        <f>BK122</f>
        <v>727068.8</v>
      </c>
      <c r="K122" s="26"/>
      <c r="L122" s="27"/>
      <c r="M122" s="59"/>
      <c r="N122" s="50"/>
      <c r="O122" s="60"/>
      <c r="P122" s="123">
        <f>P123+P128</f>
        <v>289.60000000000002</v>
      </c>
      <c r="Q122" s="60"/>
      <c r="R122" s="123">
        <f>R123+R128</f>
        <v>0</v>
      </c>
      <c r="S122" s="60"/>
      <c r="T122" s="124">
        <f>T123+T128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68</v>
      </c>
      <c r="AU122" s="14" t="s">
        <v>94</v>
      </c>
      <c r="BK122" s="125">
        <f>BK123+BK128</f>
        <v>727068.8</v>
      </c>
    </row>
    <row r="123" spans="1:65" s="12" customFormat="1" ht="25.9" customHeight="1">
      <c r="B123" s="126"/>
      <c r="D123" s="127" t="s">
        <v>68</v>
      </c>
      <c r="E123" s="128" t="s">
        <v>127</v>
      </c>
      <c r="F123" s="128" t="s">
        <v>127</v>
      </c>
      <c r="J123" s="129">
        <f>BK123</f>
        <v>470915.8</v>
      </c>
      <c r="L123" s="126"/>
      <c r="M123" s="130"/>
      <c r="N123" s="131"/>
      <c r="O123" s="131"/>
      <c r="P123" s="132">
        <f>P124</f>
        <v>0</v>
      </c>
      <c r="Q123" s="131"/>
      <c r="R123" s="132">
        <f>R124</f>
        <v>0</v>
      </c>
      <c r="S123" s="131"/>
      <c r="T123" s="133">
        <f>T124</f>
        <v>0</v>
      </c>
      <c r="AR123" s="127" t="s">
        <v>77</v>
      </c>
      <c r="AT123" s="134" t="s">
        <v>68</v>
      </c>
      <c r="AU123" s="134" t="s">
        <v>69</v>
      </c>
      <c r="AY123" s="127" t="s">
        <v>128</v>
      </c>
      <c r="BK123" s="135">
        <f>BK124</f>
        <v>470915.8</v>
      </c>
    </row>
    <row r="124" spans="1:65" s="12" customFormat="1" ht="22.9" customHeight="1">
      <c r="B124" s="126"/>
      <c r="D124" s="127" t="s">
        <v>68</v>
      </c>
      <c r="E124" s="136" t="s">
        <v>150</v>
      </c>
      <c r="F124" s="136" t="s">
        <v>151</v>
      </c>
      <c r="J124" s="137">
        <f>BK124</f>
        <v>470915.8</v>
      </c>
      <c r="L124" s="126"/>
      <c r="M124" s="130"/>
      <c r="N124" s="131"/>
      <c r="O124" s="131"/>
      <c r="P124" s="132">
        <f>P125</f>
        <v>0</v>
      </c>
      <c r="Q124" s="131"/>
      <c r="R124" s="132">
        <f>R125</f>
        <v>0</v>
      </c>
      <c r="S124" s="131"/>
      <c r="T124" s="133">
        <f>T125</f>
        <v>0</v>
      </c>
      <c r="AR124" s="127" t="s">
        <v>77</v>
      </c>
      <c r="AT124" s="134" t="s">
        <v>68</v>
      </c>
      <c r="AU124" s="134" t="s">
        <v>77</v>
      </c>
      <c r="AY124" s="127" t="s">
        <v>128</v>
      </c>
      <c r="BK124" s="135">
        <f>BK125</f>
        <v>470915.8</v>
      </c>
    </row>
    <row r="125" spans="1:65" s="12" customFormat="1" ht="20.85" customHeight="1">
      <c r="B125" s="126"/>
      <c r="D125" s="127" t="s">
        <v>68</v>
      </c>
      <c r="E125" s="136" t="s">
        <v>152</v>
      </c>
      <c r="F125" s="136" t="s">
        <v>153</v>
      </c>
      <c r="J125" s="137">
        <f>BK125</f>
        <v>470915.8</v>
      </c>
      <c r="L125" s="126"/>
      <c r="M125" s="130"/>
      <c r="N125" s="131"/>
      <c r="O125" s="131"/>
      <c r="P125" s="132">
        <f>SUM(P126:P127)</f>
        <v>0</v>
      </c>
      <c r="Q125" s="131"/>
      <c r="R125" s="132">
        <f>SUM(R126:R127)</f>
        <v>0</v>
      </c>
      <c r="S125" s="131"/>
      <c r="T125" s="133">
        <f>SUM(T126:T127)</f>
        <v>0</v>
      </c>
      <c r="AR125" s="127" t="s">
        <v>77</v>
      </c>
      <c r="AT125" s="134" t="s">
        <v>68</v>
      </c>
      <c r="AU125" s="134" t="s">
        <v>79</v>
      </c>
      <c r="AY125" s="127" t="s">
        <v>128</v>
      </c>
      <c r="BK125" s="135">
        <f>SUM(BK126:BK127)</f>
        <v>470915.8</v>
      </c>
    </row>
    <row r="126" spans="1:65" s="2" customFormat="1" ht="16.5" customHeight="1">
      <c r="A126" s="26"/>
      <c r="B126" s="138"/>
      <c r="C126" s="152" t="s">
        <v>77</v>
      </c>
      <c r="D126" s="152" t="s">
        <v>155</v>
      </c>
      <c r="E126" s="153" t="s">
        <v>384</v>
      </c>
      <c r="F126" s="154" t="s">
        <v>385</v>
      </c>
      <c r="G126" s="155" t="s">
        <v>1</v>
      </c>
      <c r="H126" s="156">
        <v>1</v>
      </c>
      <c r="I126" s="157">
        <v>146066.79999999999</v>
      </c>
      <c r="J126" s="157">
        <f>ROUND(I126*H126,2)</f>
        <v>146066.79999999999</v>
      </c>
      <c r="K126" s="158"/>
      <c r="L126" s="159"/>
      <c r="M126" s="160" t="s">
        <v>1</v>
      </c>
      <c r="N126" s="161" t="s">
        <v>34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159</v>
      </c>
      <c r="AT126" s="150" t="s">
        <v>155</v>
      </c>
      <c r="AU126" s="150" t="s">
        <v>160</v>
      </c>
      <c r="AY126" s="14" t="s">
        <v>128</v>
      </c>
      <c r="BE126" s="151">
        <f>IF(N126="základní",J126,0)</f>
        <v>146066.79999999999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4" t="s">
        <v>77</v>
      </c>
      <c r="BK126" s="151">
        <f>ROUND(I126*H126,2)</f>
        <v>146066.79999999999</v>
      </c>
      <c r="BL126" s="14" t="s">
        <v>136</v>
      </c>
      <c r="BM126" s="150" t="s">
        <v>386</v>
      </c>
    </row>
    <row r="127" spans="1:65" s="2" customFormat="1" ht="16.5" customHeight="1">
      <c r="A127" s="26"/>
      <c r="B127" s="138"/>
      <c r="C127" s="152" t="s">
        <v>79</v>
      </c>
      <c r="D127" s="152" t="s">
        <v>155</v>
      </c>
      <c r="E127" s="153" t="s">
        <v>387</v>
      </c>
      <c r="F127" s="154" t="s">
        <v>388</v>
      </c>
      <c r="G127" s="155" t="s">
        <v>1</v>
      </c>
      <c r="H127" s="156">
        <v>1</v>
      </c>
      <c r="I127" s="157">
        <v>324849</v>
      </c>
      <c r="J127" s="157">
        <f>ROUND(I127*H127,2)</f>
        <v>324849</v>
      </c>
      <c r="K127" s="158"/>
      <c r="L127" s="159"/>
      <c r="M127" s="160" t="s">
        <v>1</v>
      </c>
      <c r="N127" s="161" t="s">
        <v>34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159</v>
      </c>
      <c r="AT127" s="150" t="s">
        <v>155</v>
      </c>
      <c r="AU127" s="150" t="s">
        <v>160</v>
      </c>
      <c r="AY127" s="14" t="s">
        <v>128</v>
      </c>
      <c r="BE127" s="151">
        <f>IF(N127="základní",J127,0)</f>
        <v>324849</v>
      </c>
      <c r="BF127" s="151">
        <f>IF(N127="snížená",J127,0)</f>
        <v>0</v>
      </c>
      <c r="BG127" s="151">
        <f>IF(N127="zákl. přenesená",J127,0)</f>
        <v>0</v>
      </c>
      <c r="BH127" s="151">
        <f>IF(N127="sníž. přenesená",J127,0)</f>
        <v>0</v>
      </c>
      <c r="BI127" s="151">
        <f>IF(N127="nulová",J127,0)</f>
        <v>0</v>
      </c>
      <c r="BJ127" s="14" t="s">
        <v>77</v>
      </c>
      <c r="BK127" s="151">
        <f>ROUND(I127*H127,2)</f>
        <v>324849</v>
      </c>
      <c r="BL127" s="14" t="s">
        <v>136</v>
      </c>
      <c r="BM127" s="150" t="s">
        <v>389</v>
      </c>
    </row>
    <row r="128" spans="1:65" s="12" customFormat="1" ht="25.9" customHeight="1">
      <c r="B128" s="126"/>
      <c r="D128" s="127" t="s">
        <v>68</v>
      </c>
      <c r="E128" s="128" t="s">
        <v>155</v>
      </c>
      <c r="F128" s="128" t="s">
        <v>201</v>
      </c>
      <c r="J128" s="129">
        <f>BK128</f>
        <v>256153</v>
      </c>
      <c r="L128" s="126"/>
      <c r="M128" s="130"/>
      <c r="N128" s="131"/>
      <c r="O128" s="131"/>
      <c r="P128" s="132">
        <f>P129+P133</f>
        <v>289.60000000000002</v>
      </c>
      <c r="Q128" s="131"/>
      <c r="R128" s="132">
        <f>R129+R133</f>
        <v>0</v>
      </c>
      <c r="S128" s="131"/>
      <c r="T128" s="133">
        <f>T129+T133</f>
        <v>0</v>
      </c>
      <c r="AR128" s="127" t="s">
        <v>160</v>
      </c>
      <c r="AT128" s="134" t="s">
        <v>68</v>
      </c>
      <c r="AU128" s="134" t="s">
        <v>69</v>
      </c>
      <c r="AY128" s="127" t="s">
        <v>128</v>
      </c>
      <c r="BK128" s="135">
        <f>BK129+BK133</f>
        <v>256153</v>
      </c>
    </row>
    <row r="129" spans="1:65" s="12" customFormat="1" ht="22.9" customHeight="1">
      <c r="B129" s="126"/>
      <c r="D129" s="127" t="s">
        <v>68</v>
      </c>
      <c r="E129" s="136" t="s">
        <v>202</v>
      </c>
      <c r="F129" s="136" t="s">
        <v>203</v>
      </c>
      <c r="J129" s="137">
        <f>BK129</f>
        <v>97416</v>
      </c>
      <c r="L129" s="126"/>
      <c r="M129" s="130"/>
      <c r="N129" s="131"/>
      <c r="O129" s="131"/>
      <c r="P129" s="132">
        <f>SUM(P130:P132)</f>
        <v>0</v>
      </c>
      <c r="Q129" s="131"/>
      <c r="R129" s="132">
        <f>SUM(R130:R132)</f>
        <v>0</v>
      </c>
      <c r="S129" s="131"/>
      <c r="T129" s="133">
        <f>SUM(T130:T132)</f>
        <v>0</v>
      </c>
      <c r="AR129" s="127" t="s">
        <v>160</v>
      </c>
      <c r="AT129" s="134" t="s">
        <v>68</v>
      </c>
      <c r="AU129" s="134" t="s">
        <v>77</v>
      </c>
      <c r="AY129" s="127" t="s">
        <v>128</v>
      </c>
      <c r="BK129" s="135">
        <f>SUM(BK130:BK132)</f>
        <v>97416</v>
      </c>
    </row>
    <row r="130" spans="1:65" s="2" customFormat="1" ht="21.75" customHeight="1">
      <c r="A130" s="26"/>
      <c r="B130" s="138"/>
      <c r="C130" s="139" t="s">
        <v>369</v>
      </c>
      <c r="D130" s="139" t="s">
        <v>132</v>
      </c>
      <c r="E130" s="140" t="s">
        <v>390</v>
      </c>
      <c r="F130" s="141" t="s">
        <v>391</v>
      </c>
      <c r="G130" s="142" t="s">
        <v>158</v>
      </c>
      <c r="H130" s="143">
        <v>10</v>
      </c>
      <c r="I130" s="144">
        <v>6830</v>
      </c>
      <c r="J130" s="144">
        <f>ROUND(I130*H130,2)</f>
        <v>68300</v>
      </c>
      <c r="K130" s="145"/>
      <c r="L130" s="27"/>
      <c r="M130" s="146" t="s">
        <v>1</v>
      </c>
      <c r="N130" s="147" t="s">
        <v>34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185</v>
      </c>
      <c r="AT130" s="150" t="s">
        <v>132</v>
      </c>
      <c r="AU130" s="150" t="s">
        <v>79</v>
      </c>
      <c r="AY130" s="14" t="s">
        <v>128</v>
      </c>
      <c r="BE130" s="151">
        <f>IF(N130="základní",J130,0)</f>
        <v>68300</v>
      </c>
      <c r="BF130" s="151">
        <f>IF(N130="snížená",J130,0)</f>
        <v>0</v>
      </c>
      <c r="BG130" s="151">
        <f>IF(N130="zákl. přenesená",J130,0)</f>
        <v>0</v>
      </c>
      <c r="BH130" s="151">
        <f>IF(N130="sníž. přenesená",J130,0)</f>
        <v>0</v>
      </c>
      <c r="BI130" s="151">
        <f>IF(N130="nulová",J130,0)</f>
        <v>0</v>
      </c>
      <c r="BJ130" s="14" t="s">
        <v>77</v>
      </c>
      <c r="BK130" s="151">
        <f>ROUND(I130*H130,2)</f>
        <v>68300</v>
      </c>
      <c r="BL130" s="14" t="s">
        <v>185</v>
      </c>
      <c r="BM130" s="150" t="s">
        <v>392</v>
      </c>
    </row>
    <row r="131" spans="1:65" s="2" customFormat="1" ht="21.75" customHeight="1">
      <c r="A131" s="26"/>
      <c r="B131" s="138"/>
      <c r="C131" s="139" t="s">
        <v>393</v>
      </c>
      <c r="D131" s="139" t="s">
        <v>132</v>
      </c>
      <c r="E131" s="140" t="s">
        <v>394</v>
      </c>
      <c r="F131" s="141" t="s">
        <v>395</v>
      </c>
      <c r="G131" s="142" t="s">
        <v>396</v>
      </c>
      <c r="H131" s="143">
        <v>1.8</v>
      </c>
      <c r="I131" s="144">
        <v>6120</v>
      </c>
      <c r="J131" s="144">
        <f>ROUND(I131*H131,2)</f>
        <v>11016</v>
      </c>
      <c r="K131" s="145"/>
      <c r="L131" s="27"/>
      <c r="M131" s="146" t="s">
        <v>1</v>
      </c>
      <c r="N131" s="147" t="s">
        <v>34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185</v>
      </c>
      <c r="AT131" s="150" t="s">
        <v>132</v>
      </c>
      <c r="AU131" s="150" t="s">
        <v>79</v>
      </c>
      <c r="AY131" s="14" t="s">
        <v>128</v>
      </c>
      <c r="BE131" s="151">
        <f>IF(N131="základní",J131,0)</f>
        <v>11016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4" t="s">
        <v>77</v>
      </c>
      <c r="BK131" s="151">
        <f>ROUND(I131*H131,2)</f>
        <v>11016</v>
      </c>
      <c r="BL131" s="14" t="s">
        <v>185</v>
      </c>
      <c r="BM131" s="150" t="s">
        <v>397</v>
      </c>
    </row>
    <row r="132" spans="1:65" s="2" customFormat="1" ht="16.5" customHeight="1">
      <c r="A132" s="26"/>
      <c r="B132" s="138"/>
      <c r="C132" s="139" t="s">
        <v>159</v>
      </c>
      <c r="D132" s="139" t="s">
        <v>132</v>
      </c>
      <c r="E132" s="140" t="s">
        <v>398</v>
      </c>
      <c r="F132" s="141" t="s">
        <v>399</v>
      </c>
      <c r="G132" s="142" t="s">
        <v>184</v>
      </c>
      <c r="H132" s="143">
        <v>1810</v>
      </c>
      <c r="I132" s="144">
        <v>10</v>
      </c>
      <c r="J132" s="144">
        <f>ROUND(I132*H132,2)</f>
        <v>18100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185</v>
      </c>
      <c r="AT132" s="150" t="s">
        <v>132</v>
      </c>
      <c r="AU132" s="150" t="s">
        <v>79</v>
      </c>
      <c r="AY132" s="14" t="s">
        <v>128</v>
      </c>
      <c r="BE132" s="151">
        <f>IF(N132="základní",J132,0)</f>
        <v>18100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4" t="s">
        <v>77</v>
      </c>
      <c r="BK132" s="151">
        <f>ROUND(I132*H132,2)</f>
        <v>18100</v>
      </c>
      <c r="BL132" s="14" t="s">
        <v>185</v>
      </c>
      <c r="BM132" s="150" t="s">
        <v>400</v>
      </c>
    </row>
    <row r="133" spans="1:65" s="12" customFormat="1" ht="22.9" customHeight="1">
      <c r="B133" s="126"/>
      <c r="D133" s="127" t="s">
        <v>68</v>
      </c>
      <c r="E133" s="136" t="s">
        <v>208</v>
      </c>
      <c r="F133" s="136" t="s">
        <v>209</v>
      </c>
      <c r="J133" s="137">
        <f>BK133</f>
        <v>158737</v>
      </c>
      <c r="L133" s="126"/>
      <c r="M133" s="130"/>
      <c r="N133" s="131"/>
      <c r="O133" s="131"/>
      <c r="P133" s="132">
        <f>P134</f>
        <v>289.60000000000002</v>
      </c>
      <c r="Q133" s="131"/>
      <c r="R133" s="132">
        <f>R134</f>
        <v>0</v>
      </c>
      <c r="S133" s="131"/>
      <c r="T133" s="133">
        <f>T134</f>
        <v>0</v>
      </c>
      <c r="AR133" s="127" t="s">
        <v>160</v>
      </c>
      <c r="AT133" s="134" t="s">
        <v>68</v>
      </c>
      <c r="AU133" s="134" t="s">
        <v>77</v>
      </c>
      <c r="AY133" s="127" t="s">
        <v>128</v>
      </c>
      <c r="BK133" s="135">
        <f>BK134</f>
        <v>158737</v>
      </c>
    </row>
    <row r="134" spans="1:65" s="2" customFormat="1" ht="16.5" customHeight="1">
      <c r="A134" s="26"/>
      <c r="B134" s="138"/>
      <c r="C134" s="139" t="s">
        <v>401</v>
      </c>
      <c r="D134" s="139" t="s">
        <v>132</v>
      </c>
      <c r="E134" s="140" t="s">
        <v>211</v>
      </c>
      <c r="F134" s="141" t="s">
        <v>212</v>
      </c>
      <c r="G134" s="142" t="s">
        <v>184</v>
      </c>
      <c r="H134" s="143">
        <v>1810</v>
      </c>
      <c r="I134" s="144">
        <v>87.7</v>
      </c>
      <c r="J134" s="144">
        <f>ROUND(I134*H134,2)</f>
        <v>158737</v>
      </c>
      <c r="K134" s="145"/>
      <c r="L134" s="27"/>
      <c r="M134" s="162" t="s">
        <v>1</v>
      </c>
      <c r="N134" s="163" t="s">
        <v>34</v>
      </c>
      <c r="O134" s="164">
        <v>0.16</v>
      </c>
      <c r="P134" s="164">
        <f>O134*H134</f>
        <v>289.60000000000002</v>
      </c>
      <c r="Q134" s="164">
        <v>0</v>
      </c>
      <c r="R134" s="164">
        <f>Q134*H134</f>
        <v>0</v>
      </c>
      <c r="S134" s="164">
        <v>0</v>
      </c>
      <c r="T134" s="165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185</v>
      </c>
      <c r="AT134" s="150" t="s">
        <v>132</v>
      </c>
      <c r="AU134" s="150" t="s">
        <v>79</v>
      </c>
      <c r="AY134" s="14" t="s">
        <v>128</v>
      </c>
      <c r="BE134" s="151">
        <f>IF(N134="základní",J134,0)</f>
        <v>158737</v>
      </c>
      <c r="BF134" s="151">
        <f>IF(N134="snížená",J134,0)</f>
        <v>0</v>
      </c>
      <c r="BG134" s="151">
        <f>IF(N134="zákl. přenesená",J134,0)</f>
        <v>0</v>
      </c>
      <c r="BH134" s="151">
        <f>IF(N134="sníž. přenesená",J134,0)</f>
        <v>0</v>
      </c>
      <c r="BI134" s="151">
        <f>IF(N134="nulová",J134,0)</f>
        <v>0</v>
      </c>
      <c r="BJ134" s="14" t="s">
        <v>77</v>
      </c>
      <c r="BK134" s="151">
        <f>ROUND(I134*H134,2)</f>
        <v>158737</v>
      </c>
      <c r="BL134" s="14" t="s">
        <v>185</v>
      </c>
      <c r="BM134" s="150" t="s">
        <v>402</v>
      </c>
    </row>
    <row r="135" spans="1:65" s="2" customFormat="1" ht="6.95" customHeight="1">
      <c r="A135" s="26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27"/>
      <c r="M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</sheetData>
  <autoFilter ref="C121:K134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79</v>
      </c>
    </row>
    <row r="4" spans="1:46" s="1" customFormat="1" ht="24.95" customHeight="1">
      <c r="B4" s="17"/>
      <c r="D4" s="18" t="s">
        <v>86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2" t="str">
        <f>'Rekapitulace stavby'!K6</f>
        <v>Zubří rekreační středisko Jesenka - Etapa 2</v>
      </c>
      <c r="F7" s="203"/>
      <c r="G7" s="203"/>
      <c r="H7" s="203"/>
      <c r="L7" s="17"/>
    </row>
    <row r="8" spans="1:46" s="2" customFormat="1" ht="12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9" t="s">
        <v>403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>
        <f>'Rekapitulace stavby'!AN8</f>
        <v>44743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>
        <f>IF('Rekapitulace stavby'!AN10="","",'Rekapitulace stavby'!AN10)</f>
        <v>26932211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STAREZ-SPORT, a.s.</v>
      </c>
      <c r="F15" s="26"/>
      <c r="G15" s="26"/>
      <c r="H15" s="26"/>
      <c r="I15" s="23" t="s">
        <v>23</v>
      </c>
      <c r="J15" s="21" t="str">
        <f>IF('Rekapitulace stavby'!AN11="","",'Rekapitulace stavby'!AN11)</f>
        <v>CZ26932211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5" t="str">
        <f>'Rekapitulace stavby'!E14</f>
        <v xml:space="preserve"> </v>
      </c>
      <c r="F18" s="195"/>
      <c r="G18" s="195"/>
      <c r="H18" s="195"/>
      <c r="I18" s="23" t="s">
        <v>23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>
        <f>IF('Rekapitulace stavby'!AN16="","",'Rekapitulace stavby'!AN16)</f>
        <v>6752390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SPECIALIZED ENERGETIC COMPANY, a.s.</v>
      </c>
      <c r="F21" s="26"/>
      <c r="G21" s="26"/>
      <c r="H21" s="26"/>
      <c r="I21" s="23" t="s">
        <v>23</v>
      </c>
      <c r="J21" s="21" t="str">
        <f>IF('Rekapitulace stavby'!AN17="","",'Rekapitulace stavby'!AN17)</f>
        <v>CZ06752390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89</v>
      </c>
      <c r="F24" s="26"/>
      <c r="G24" s="26"/>
      <c r="H24" s="26"/>
      <c r="I24" s="23" t="s">
        <v>23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7" t="s">
        <v>1</v>
      </c>
      <c r="F27" s="197"/>
      <c r="G27" s="197"/>
      <c r="H27" s="19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29</v>
      </c>
      <c r="E30" s="26"/>
      <c r="F30" s="26"/>
      <c r="G30" s="26"/>
      <c r="H30" s="26"/>
      <c r="I30" s="26"/>
      <c r="J30" s="65">
        <f>ROUND(J129, 2)</f>
        <v>2016262.62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33</v>
      </c>
      <c r="E33" s="23" t="s">
        <v>34</v>
      </c>
      <c r="F33" s="94">
        <f>ROUND((SUM(BE129:BE190)),  2)</f>
        <v>2016262.62</v>
      </c>
      <c r="G33" s="26"/>
      <c r="H33" s="26"/>
      <c r="I33" s="95">
        <v>0.21</v>
      </c>
      <c r="J33" s="94">
        <f>ROUND(((SUM(BE129:BE190))*I33),  2)</f>
        <v>423415.15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4">
        <f>ROUND((SUM(BF129:BF190)),  2)</f>
        <v>0</v>
      </c>
      <c r="G34" s="26"/>
      <c r="H34" s="26"/>
      <c r="I34" s="95">
        <v>0.15</v>
      </c>
      <c r="J34" s="94">
        <f>ROUND(((SUM(BF129:BF190))*I34),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4">
        <f>ROUND((SUM(BG129:BG190)),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4">
        <f>ROUND((SUM(BH129:BH190)),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4">
        <f>ROUND((SUM(BI129:BI190)),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39</v>
      </c>
      <c r="E39" s="54"/>
      <c r="F39" s="54"/>
      <c r="G39" s="98" t="s">
        <v>40</v>
      </c>
      <c r="H39" s="99" t="s">
        <v>41</v>
      </c>
      <c r="I39" s="54"/>
      <c r="J39" s="100">
        <f>SUM(J30:J37)</f>
        <v>2439677.77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102" t="s">
        <v>45</v>
      </c>
      <c r="G61" s="39" t="s">
        <v>44</v>
      </c>
      <c r="H61" s="29"/>
      <c r="I61" s="29"/>
      <c r="J61" s="103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102" t="s">
        <v>45</v>
      </c>
      <c r="G76" s="39" t="s">
        <v>44</v>
      </c>
      <c r="H76" s="29"/>
      <c r="I76" s="29"/>
      <c r="J76" s="103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 t="str">
        <f>E7</f>
        <v>Zubří rekreační středisko Jesenka - Etapa 2</v>
      </c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9" t="str">
        <f>E9</f>
        <v>IO4 - Osvětlení areálu a sportoviště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 xml:space="preserve"> </v>
      </c>
      <c r="G89" s="26"/>
      <c r="H89" s="26"/>
      <c r="I89" s="23" t="s">
        <v>20</v>
      </c>
      <c r="J89" s="49">
        <f>IF(J12="","",J12)</f>
        <v>44743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STAREZ-SPORT, a.s.</v>
      </c>
      <c r="G91" s="26"/>
      <c r="H91" s="26"/>
      <c r="I91" s="23" t="s">
        <v>25</v>
      </c>
      <c r="J91" s="24" t="str">
        <f>E21</f>
        <v xml:space="preserve"> SPECIALIZED ENERGETIC COMPANY,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>Lukáš Brázda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91</v>
      </c>
      <c r="D94" s="96"/>
      <c r="E94" s="96"/>
      <c r="F94" s="96"/>
      <c r="G94" s="96"/>
      <c r="H94" s="96"/>
      <c r="I94" s="96"/>
      <c r="J94" s="105" t="s">
        <v>92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93</v>
      </c>
      <c r="D96" s="26"/>
      <c r="E96" s="26"/>
      <c r="F96" s="26"/>
      <c r="G96" s="26"/>
      <c r="H96" s="26"/>
      <c r="I96" s="26"/>
      <c r="J96" s="65">
        <f>J129</f>
        <v>2016262.62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94</v>
      </c>
    </row>
    <row r="97" spans="1:31" s="9" customFormat="1" ht="24.95" customHeight="1">
      <c r="B97" s="107"/>
      <c r="D97" s="108" t="s">
        <v>95</v>
      </c>
      <c r="E97" s="109"/>
      <c r="F97" s="109"/>
      <c r="G97" s="109"/>
      <c r="H97" s="109"/>
      <c r="I97" s="109"/>
      <c r="J97" s="110">
        <f>J130</f>
        <v>85120</v>
      </c>
      <c r="L97" s="107"/>
    </row>
    <row r="98" spans="1:31" s="10" customFormat="1" ht="19.899999999999999" customHeight="1">
      <c r="B98" s="111"/>
      <c r="D98" s="112" t="s">
        <v>97</v>
      </c>
      <c r="E98" s="113"/>
      <c r="F98" s="113"/>
      <c r="G98" s="113"/>
      <c r="H98" s="113"/>
      <c r="I98" s="113"/>
      <c r="J98" s="114">
        <f>J131</f>
        <v>85120</v>
      </c>
      <c r="L98" s="111"/>
    </row>
    <row r="99" spans="1:31" s="9" customFormat="1" ht="24.95" customHeight="1">
      <c r="B99" s="107"/>
      <c r="D99" s="108" t="s">
        <v>100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1:31" s="9" customFormat="1" ht="24.95" customHeight="1">
      <c r="B100" s="107"/>
      <c r="D100" s="108" t="s">
        <v>102</v>
      </c>
      <c r="E100" s="109"/>
      <c r="F100" s="109"/>
      <c r="G100" s="109"/>
      <c r="H100" s="109"/>
      <c r="I100" s="109"/>
      <c r="J100" s="110">
        <f>J134</f>
        <v>1804142.62</v>
      </c>
      <c r="L100" s="107"/>
    </row>
    <row r="101" spans="1:31" s="10" customFormat="1" ht="19.899999999999999" customHeight="1">
      <c r="B101" s="111"/>
      <c r="D101" s="112" t="s">
        <v>104</v>
      </c>
      <c r="E101" s="113"/>
      <c r="F101" s="113"/>
      <c r="G101" s="113"/>
      <c r="H101" s="113"/>
      <c r="I101" s="113"/>
      <c r="J101" s="114">
        <f>J135</f>
        <v>131211.76999999999</v>
      </c>
      <c r="L101" s="111"/>
    </row>
    <row r="102" spans="1:31" s="10" customFormat="1" ht="19.899999999999999" customHeight="1">
      <c r="B102" s="111"/>
      <c r="D102" s="112" t="s">
        <v>105</v>
      </c>
      <c r="E102" s="113"/>
      <c r="F102" s="113"/>
      <c r="G102" s="113"/>
      <c r="H102" s="113"/>
      <c r="I102" s="113"/>
      <c r="J102" s="114">
        <f>J147</f>
        <v>1672930.85</v>
      </c>
      <c r="L102" s="111"/>
    </row>
    <row r="103" spans="1:31" s="10" customFormat="1" ht="14.85" customHeight="1">
      <c r="B103" s="111"/>
      <c r="D103" s="112" t="s">
        <v>106</v>
      </c>
      <c r="E103" s="113"/>
      <c r="F103" s="113"/>
      <c r="G103" s="113"/>
      <c r="H103" s="113"/>
      <c r="I103" s="113"/>
      <c r="J103" s="114">
        <f>J148</f>
        <v>975898.85</v>
      </c>
      <c r="L103" s="111"/>
    </row>
    <row r="104" spans="1:31" s="10" customFormat="1" ht="14.85" customHeight="1">
      <c r="B104" s="111"/>
      <c r="D104" s="112" t="s">
        <v>107</v>
      </c>
      <c r="E104" s="113"/>
      <c r="F104" s="113"/>
      <c r="G104" s="113"/>
      <c r="H104" s="113"/>
      <c r="I104" s="113"/>
      <c r="J104" s="114">
        <f>J165</f>
        <v>366696</v>
      </c>
      <c r="L104" s="111"/>
    </row>
    <row r="105" spans="1:31" s="10" customFormat="1" ht="14.85" customHeight="1">
      <c r="B105" s="111"/>
      <c r="D105" s="112" t="s">
        <v>404</v>
      </c>
      <c r="E105" s="113"/>
      <c r="F105" s="113"/>
      <c r="G105" s="113"/>
      <c r="H105" s="113"/>
      <c r="I105" s="113"/>
      <c r="J105" s="114">
        <f>J169</f>
        <v>235690.8</v>
      </c>
      <c r="L105" s="111"/>
    </row>
    <row r="106" spans="1:31" s="10" customFormat="1" ht="14.85" customHeight="1">
      <c r="B106" s="111"/>
      <c r="D106" s="112" t="s">
        <v>405</v>
      </c>
      <c r="E106" s="113"/>
      <c r="F106" s="113"/>
      <c r="G106" s="113"/>
      <c r="H106" s="113"/>
      <c r="I106" s="113"/>
      <c r="J106" s="114">
        <f>J178</f>
        <v>94645.2</v>
      </c>
      <c r="L106" s="111"/>
    </row>
    <row r="107" spans="1:31" s="9" customFormat="1" ht="24.95" customHeight="1">
      <c r="B107" s="107"/>
      <c r="D107" s="108" t="s">
        <v>406</v>
      </c>
      <c r="E107" s="109"/>
      <c r="F107" s="109"/>
      <c r="G107" s="109"/>
      <c r="H107" s="109"/>
      <c r="I107" s="109"/>
      <c r="J107" s="110">
        <f>J185</f>
        <v>127000</v>
      </c>
      <c r="L107" s="107"/>
    </row>
    <row r="108" spans="1:31" s="10" customFormat="1" ht="19.899999999999999" customHeight="1">
      <c r="B108" s="111"/>
      <c r="D108" s="112" t="s">
        <v>407</v>
      </c>
      <c r="E108" s="113"/>
      <c r="F108" s="113"/>
      <c r="G108" s="113"/>
      <c r="H108" s="113"/>
      <c r="I108" s="113"/>
      <c r="J108" s="114">
        <f>J186</f>
        <v>127000</v>
      </c>
      <c r="L108" s="111"/>
    </row>
    <row r="109" spans="1:31" s="10" customFormat="1" ht="14.85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J187</f>
        <v>127000</v>
      </c>
      <c r="L109" s="111"/>
    </row>
    <row r="110" spans="1:31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114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14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02" t="str">
        <f>E7</f>
        <v>Zubří rekreační středisko Jesenka - Etapa 2</v>
      </c>
      <c r="F119" s="203"/>
      <c r="G119" s="203"/>
      <c r="H119" s="203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87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79" t="str">
        <f>E9</f>
        <v>IO4 - Osvětlení areálu a sportoviště</v>
      </c>
      <c r="F121" s="201"/>
      <c r="G121" s="201"/>
      <c r="H121" s="201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18</v>
      </c>
      <c r="D123" s="26"/>
      <c r="E123" s="26"/>
      <c r="F123" s="21" t="str">
        <f>F12</f>
        <v xml:space="preserve"> </v>
      </c>
      <c r="G123" s="26"/>
      <c r="H123" s="26"/>
      <c r="I123" s="23" t="s">
        <v>20</v>
      </c>
      <c r="J123" s="49">
        <f>IF(J12="","",J12)</f>
        <v>44743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2" customHeight="1">
      <c r="A125" s="26"/>
      <c r="B125" s="27"/>
      <c r="C125" s="23" t="s">
        <v>21</v>
      </c>
      <c r="D125" s="26"/>
      <c r="E125" s="26"/>
      <c r="F125" s="21" t="str">
        <f>E15</f>
        <v xml:space="preserve"> STAREZ-SPORT, a.s.</v>
      </c>
      <c r="G125" s="26"/>
      <c r="H125" s="26"/>
      <c r="I125" s="23" t="s">
        <v>25</v>
      </c>
      <c r="J125" s="24" t="str">
        <f>E21</f>
        <v xml:space="preserve"> SPECIALIZED ENERGETIC COMPANY, a.s.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24</v>
      </c>
      <c r="D126" s="26"/>
      <c r="E126" s="26"/>
      <c r="F126" s="21" t="str">
        <f>IF(E18="","",E18)</f>
        <v xml:space="preserve"> </v>
      </c>
      <c r="G126" s="26"/>
      <c r="H126" s="26"/>
      <c r="I126" s="23" t="s">
        <v>27</v>
      </c>
      <c r="J126" s="24" t="str">
        <f>E24</f>
        <v>Lukáš Brázda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15"/>
      <c r="B128" s="116"/>
      <c r="C128" s="117" t="s">
        <v>115</v>
      </c>
      <c r="D128" s="118" t="s">
        <v>54</v>
      </c>
      <c r="E128" s="118" t="s">
        <v>50</v>
      </c>
      <c r="F128" s="118" t="s">
        <v>51</v>
      </c>
      <c r="G128" s="118" t="s">
        <v>116</v>
      </c>
      <c r="H128" s="118" t="s">
        <v>117</v>
      </c>
      <c r="I128" s="118" t="s">
        <v>118</v>
      </c>
      <c r="J128" s="119" t="s">
        <v>92</v>
      </c>
      <c r="K128" s="120" t="s">
        <v>119</v>
      </c>
      <c r="L128" s="121"/>
      <c r="M128" s="56" t="s">
        <v>1</v>
      </c>
      <c r="N128" s="57" t="s">
        <v>33</v>
      </c>
      <c r="O128" s="57" t="s">
        <v>120</v>
      </c>
      <c r="P128" s="57" t="s">
        <v>121</v>
      </c>
      <c r="Q128" s="57" t="s">
        <v>122</v>
      </c>
      <c r="R128" s="57" t="s">
        <v>123</v>
      </c>
      <c r="S128" s="57" t="s">
        <v>124</v>
      </c>
      <c r="T128" s="58" t="s">
        <v>125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9" customHeight="1">
      <c r="A129" s="26"/>
      <c r="B129" s="27"/>
      <c r="C129" s="63" t="s">
        <v>126</v>
      </c>
      <c r="D129" s="26"/>
      <c r="E129" s="26"/>
      <c r="F129" s="26"/>
      <c r="G129" s="26"/>
      <c r="H129" s="26"/>
      <c r="I129" s="26"/>
      <c r="J129" s="122">
        <f>BK129</f>
        <v>2016262.62</v>
      </c>
      <c r="K129" s="26"/>
      <c r="L129" s="27"/>
      <c r="M129" s="59"/>
      <c r="N129" s="50"/>
      <c r="O129" s="60"/>
      <c r="P129" s="123">
        <f>P130+P133+P134+P185</f>
        <v>829.67187100000001</v>
      </c>
      <c r="Q129" s="60"/>
      <c r="R129" s="123">
        <f>R130+R133+R134+R185</f>
        <v>0.229688</v>
      </c>
      <c r="S129" s="60"/>
      <c r="T129" s="124">
        <f>T130+T133+T134+T185</f>
        <v>1.9473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68</v>
      </c>
      <c r="AU129" s="14" t="s">
        <v>94</v>
      </c>
      <c r="BK129" s="125">
        <f>BK130+BK133+BK134+BK185</f>
        <v>2016262.62</v>
      </c>
    </row>
    <row r="130" spans="1:65" s="12" customFormat="1" ht="25.9" customHeight="1">
      <c r="B130" s="126"/>
      <c r="D130" s="127" t="s">
        <v>68</v>
      </c>
      <c r="E130" s="128" t="s">
        <v>127</v>
      </c>
      <c r="F130" s="128" t="s">
        <v>127</v>
      </c>
      <c r="J130" s="129">
        <f>BK130</f>
        <v>85120</v>
      </c>
      <c r="L130" s="126"/>
      <c r="M130" s="130"/>
      <c r="N130" s="131"/>
      <c r="O130" s="131"/>
      <c r="P130" s="132">
        <f>P131</f>
        <v>0</v>
      </c>
      <c r="Q130" s="131"/>
      <c r="R130" s="132">
        <f>R131</f>
        <v>0</v>
      </c>
      <c r="S130" s="131"/>
      <c r="T130" s="133">
        <f>T131</f>
        <v>0</v>
      </c>
      <c r="AR130" s="127" t="s">
        <v>77</v>
      </c>
      <c r="AT130" s="134" t="s">
        <v>68</v>
      </c>
      <c r="AU130" s="134" t="s">
        <v>69</v>
      </c>
      <c r="AY130" s="127" t="s">
        <v>128</v>
      </c>
      <c r="BK130" s="135">
        <f>BK131</f>
        <v>85120</v>
      </c>
    </row>
    <row r="131" spans="1:65" s="12" customFormat="1" ht="22.9" customHeight="1">
      <c r="B131" s="126"/>
      <c r="D131" s="127" t="s">
        <v>68</v>
      </c>
      <c r="E131" s="136" t="s">
        <v>143</v>
      </c>
      <c r="F131" s="136" t="s">
        <v>144</v>
      </c>
      <c r="J131" s="137">
        <f>BK131</f>
        <v>85120</v>
      </c>
      <c r="L131" s="126"/>
      <c r="M131" s="130"/>
      <c r="N131" s="131"/>
      <c r="O131" s="131"/>
      <c r="P131" s="132">
        <f>P132</f>
        <v>0</v>
      </c>
      <c r="Q131" s="131"/>
      <c r="R131" s="132">
        <f>R132</f>
        <v>0</v>
      </c>
      <c r="S131" s="131"/>
      <c r="T131" s="133">
        <f>T132</f>
        <v>0</v>
      </c>
      <c r="AR131" s="127" t="s">
        <v>77</v>
      </c>
      <c r="AT131" s="134" t="s">
        <v>68</v>
      </c>
      <c r="AU131" s="134" t="s">
        <v>77</v>
      </c>
      <c r="AY131" s="127" t="s">
        <v>128</v>
      </c>
      <c r="BK131" s="135">
        <f>BK132</f>
        <v>85120</v>
      </c>
    </row>
    <row r="132" spans="1:65" s="2" customFormat="1" ht="24.2" customHeight="1">
      <c r="A132" s="26"/>
      <c r="B132" s="138"/>
      <c r="C132" s="139" t="s">
        <v>282</v>
      </c>
      <c r="D132" s="139" t="s">
        <v>132</v>
      </c>
      <c r="E132" s="140" t="s">
        <v>146</v>
      </c>
      <c r="F132" s="141" t="s">
        <v>147</v>
      </c>
      <c r="G132" s="142" t="s">
        <v>148</v>
      </c>
      <c r="H132" s="143">
        <v>64</v>
      </c>
      <c r="I132" s="144">
        <v>1330</v>
      </c>
      <c r="J132" s="144">
        <f>ROUND(I132*H132,2)</f>
        <v>85120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136</v>
      </c>
      <c r="AT132" s="150" t="s">
        <v>132</v>
      </c>
      <c r="AU132" s="150" t="s">
        <v>79</v>
      </c>
      <c r="AY132" s="14" t="s">
        <v>128</v>
      </c>
      <c r="BE132" s="151">
        <f>IF(N132="základní",J132,0)</f>
        <v>85120</v>
      </c>
      <c r="BF132" s="151">
        <f>IF(N132="snížená",J132,0)</f>
        <v>0</v>
      </c>
      <c r="BG132" s="151">
        <f>IF(N132="zákl. přenesená",J132,0)</f>
        <v>0</v>
      </c>
      <c r="BH132" s="151">
        <f>IF(N132="sníž. přenesená",J132,0)</f>
        <v>0</v>
      </c>
      <c r="BI132" s="151">
        <f>IF(N132="nulová",J132,0)</f>
        <v>0</v>
      </c>
      <c r="BJ132" s="14" t="s">
        <v>77</v>
      </c>
      <c r="BK132" s="151">
        <f>ROUND(I132*H132,2)</f>
        <v>85120</v>
      </c>
      <c r="BL132" s="14" t="s">
        <v>136</v>
      </c>
      <c r="BM132" s="150" t="s">
        <v>408</v>
      </c>
    </row>
    <row r="133" spans="1:65" s="12" customFormat="1" ht="25.9" customHeight="1">
      <c r="B133" s="126"/>
      <c r="D133" s="127" t="s">
        <v>68</v>
      </c>
      <c r="E133" s="128" t="s">
        <v>177</v>
      </c>
      <c r="F133" s="128" t="s">
        <v>178</v>
      </c>
      <c r="J133" s="129">
        <f>BK133</f>
        <v>0</v>
      </c>
      <c r="L133" s="126"/>
      <c r="M133" s="130"/>
      <c r="N133" s="131"/>
      <c r="O133" s="131"/>
      <c r="P133" s="132">
        <v>0</v>
      </c>
      <c r="Q133" s="131"/>
      <c r="R133" s="132">
        <v>0</v>
      </c>
      <c r="S133" s="131"/>
      <c r="T133" s="133">
        <v>0</v>
      </c>
      <c r="AR133" s="127" t="s">
        <v>79</v>
      </c>
      <c r="AT133" s="134" t="s">
        <v>68</v>
      </c>
      <c r="AU133" s="134" t="s">
        <v>69</v>
      </c>
      <c r="AY133" s="127" t="s">
        <v>128</v>
      </c>
      <c r="BK133" s="135">
        <v>0</v>
      </c>
    </row>
    <row r="134" spans="1:65" s="12" customFormat="1" ht="25.9" customHeight="1">
      <c r="B134" s="126"/>
      <c r="D134" s="127" t="s">
        <v>68</v>
      </c>
      <c r="E134" s="128" t="s">
        <v>155</v>
      </c>
      <c r="F134" s="128" t="s">
        <v>201</v>
      </c>
      <c r="J134" s="129">
        <f>BK134</f>
        <v>1804142.62</v>
      </c>
      <c r="L134" s="126"/>
      <c r="M134" s="130"/>
      <c r="N134" s="131"/>
      <c r="O134" s="131"/>
      <c r="P134" s="132">
        <f>P135+P147</f>
        <v>829.67187100000001</v>
      </c>
      <c r="Q134" s="131"/>
      <c r="R134" s="132">
        <f>R135+R147</f>
        <v>0.229688</v>
      </c>
      <c r="S134" s="131"/>
      <c r="T134" s="133">
        <f>T135+T147</f>
        <v>1.9473</v>
      </c>
      <c r="AR134" s="127" t="s">
        <v>160</v>
      </c>
      <c r="AT134" s="134" t="s">
        <v>68</v>
      </c>
      <c r="AU134" s="134" t="s">
        <v>69</v>
      </c>
      <c r="AY134" s="127" t="s">
        <v>128</v>
      </c>
      <c r="BK134" s="135">
        <f>BK135+BK147</f>
        <v>1804142.62</v>
      </c>
    </row>
    <row r="135" spans="1:65" s="12" customFormat="1" ht="22.9" customHeight="1">
      <c r="B135" s="126"/>
      <c r="D135" s="127" t="s">
        <v>68</v>
      </c>
      <c r="E135" s="136" t="s">
        <v>208</v>
      </c>
      <c r="F135" s="136" t="s">
        <v>209</v>
      </c>
      <c r="J135" s="137">
        <f>BK135</f>
        <v>131211.76999999999</v>
      </c>
      <c r="L135" s="126"/>
      <c r="M135" s="130"/>
      <c r="N135" s="131"/>
      <c r="O135" s="131"/>
      <c r="P135" s="132">
        <f>SUM(P136:P146)</f>
        <v>167.57187099999999</v>
      </c>
      <c r="Q135" s="131"/>
      <c r="R135" s="132">
        <f>SUM(R136:R146)</f>
        <v>0.229688</v>
      </c>
      <c r="S135" s="131"/>
      <c r="T135" s="133">
        <f>SUM(T136:T146)</f>
        <v>0</v>
      </c>
      <c r="AR135" s="127" t="s">
        <v>160</v>
      </c>
      <c r="AT135" s="134" t="s">
        <v>68</v>
      </c>
      <c r="AU135" s="134" t="s">
        <v>77</v>
      </c>
      <c r="AY135" s="127" t="s">
        <v>128</v>
      </c>
      <c r="BK135" s="135">
        <f>SUM(BK136:BK146)</f>
        <v>131211.76999999999</v>
      </c>
    </row>
    <row r="136" spans="1:65" s="2" customFormat="1" ht="21.75" customHeight="1">
      <c r="A136" s="26"/>
      <c r="B136" s="138"/>
      <c r="C136" s="139" t="s">
        <v>254</v>
      </c>
      <c r="D136" s="139" t="s">
        <v>132</v>
      </c>
      <c r="E136" s="140" t="s">
        <v>409</v>
      </c>
      <c r="F136" s="141" t="s">
        <v>410</v>
      </c>
      <c r="G136" s="142" t="s">
        <v>141</v>
      </c>
      <c r="H136" s="143">
        <v>179.5</v>
      </c>
      <c r="I136" s="144">
        <v>58.6</v>
      </c>
      <c r="J136" s="144">
        <f t="shared" ref="J136:J146" si="0">ROUND(I136*H136,2)</f>
        <v>10518.7</v>
      </c>
      <c r="K136" s="145"/>
      <c r="L136" s="27"/>
      <c r="M136" s="146" t="s">
        <v>1</v>
      </c>
      <c r="N136" s="147" t="s">
        <v>34</v>
      </c>
      <c r="O136" s="148">
        <v>0.17</v>
      </c>
      <c r="P136" s="148">
        <f t="shared" ref="P136:P146" si="1">O136*H136</f>
        <v>30.515000000000001</v>
      </c>
      <c r="Q136" s="148">
        <v>0</v>
      </c>
      <c r="R136" s="148">
        <f t="shared" ref="R136:R146" si="2">Q136*H136</f>
        <v>0</v>
      </c>
      <c r="S136" s="148">
        <v>0</v>
      </c>
      <c r="T136" s="149">
        <f t="shared" ref="T136:T146" si="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185</v>
      </c>
      <c r="AT136" s="150" t="s">
        <v>132</v>
      </c>
      <c r="AU136" s="150" t="s">
        <v>79</v>
      </c>
      <c r="AY136" s="14" t="s">
        <v>128</v>
      </c>
      <c r="BE136" s="151">
        <f t="shared" ref="BE136:BE146" si="4">IF(N136="základní",J136,0)</f>
        <v>10518.7</v>
      </c>
      <c r="BF136" s="151">
        <f t="shared" ref="BF136:BF146" si="5">IF(N136="snížená",J136,0)</f>
        <v>0</v>
      </c>
      <c r="BG136" s="151">
        <f t="shared" ref="BG136:BG146" si="6">IF(N136="zákl. přenesená",J136,0)</f>
        <v>0</v>
      </c>
      <c r="BH136" s="151">
        <f t="shared" ref="BH136:BH146" si="7">IF(N136="sníž. přenesená",J136,0)</f>
        <v>0</v>
      </c>
      <c r="BI136" s="151">
        <f t="shared" ref="BI136:BI146" si="8">IF(N136="nulová",J136,0)</f>
        <v>0</v>
      </c>
      <c r="BJ136" s="14" t="s">
        <v>77</v>
      </c>
      <c r="BK136" s="151">
        <f t="shared" ref="BK136:BK146" si="9">ROUND(I136*H136,2)</f>
        <v>10518.7</v>
      </c>
      <c r="BL136" s="14" t="s">
        <v>185</v>
      </c>
      <c r="BM136" s="150" t="s">
        <v>411</v>
      </c>
    </row>
    <row r="137" spans="1:65" s="2" customFormat="1" ht="24.2" customHeight="1">
      <c r="A137" s="26"/>
      <c r="B137" s="138"/>
      <c r="C137" s="139" t="s">
        <v>262</v>
      </c>
      <c r="D137" s="139" t="s">
        <v>132</v>
      </c>
      <c r="E137" s="140" t="s">
        <v>412</v>
      </c>
      <c r="F137" s="141" t="s">
        <v>413</v>
      </c>
      <c r="G137" s="142" t="s">
        <v>135</v>
      </c>
      <c r="H137" s="143">
        <v>11.5</v>
      </c>
      <c r="I137" s="144">
        <v>114</v>
      </c>
      <c r="J137" s="144">
        <f t="shared" si="0"/>
        <v>1311</v>
      </c>
      <c r="K137" s="145"/>
      <c r="L137" s="27"/>
      <c r="M137" s="146" t="s">
        <v>1</v>
      </c>
      <c r="N137" s="147" t="s">
        <v>34</v>
      </c>
      <c r="O137" s="148">
        <v>0.151</v>
      </c>
      <c r="P137" s="148">
        <f t="shared" si="1"/>
        <v>1.7364999999999999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185</v>
      </c>
      <c r="AT137" s="150" t="s">
        <v>132</v>
      </c>
      <c r="AU137" s="150" t="s">
        <v>79</v>
      </c>
      <c r="AY137" s="14" t="s">
        <v>128</v>
      </c>
      <c r="BE137" s="151">
        <f t="shared" si="4"/>
        <v>1311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77</v>
      </c>
      <c r="BK137" s="151">
        <f t="shared" si="9"/>
        <v>1311</v>
      </c>
      <c r="BL137" s="14" t="s">
        <v>185</v>
      </c>
      <c r="BM137" s="150" t="s">
        <v>414</v>
      </c>
    </row>
    <row r="138" spans="1:65" s="2" customFormat="1" ht="33" customHeight="1">
      <c r="A138" s="26"/>
      <c r="B138" s="138"/>
      <c r="C138" s="139" t="s">
        <v>258</v>
      </c>
      <c r="D138" s="139" t="s">
        <v>132</v>
      </c>
      <c r="E138" s="140" t="s">
        <v>415</v>
      </c>
      <c r="F138" s="141" t="s">
        <v>416</v>
      </c>
      <c r="G138" s="142" t="s">
        <v>184</v>
      </c>
      <c r="H138" s="143">
        <v>358.4</v>
      </c>
      <c r="I138" s="144">
        <v>70.5</v>
      </c>
      <c r="J138" s="144">
        <f t="shared" si="0"/>
        <v>25267.200000000001</v>
      </c>
      <c r="K138" s="145"/>
      <c r="L138" s="27"/>
      <c r="M138" s="146" t="s">
        <v>1</v>
      </c>
      <c r="N138" s="147" t="s">
        <v>34</v>
      </c>
      <c r="O138" s="148">
        <v>9.2999999999999999E-2</v>
      </c>
      <c r="P138" s="148">
        <f t="shared" si="1"/>
        <v>33.331199999999995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185</v>
      </c>
      <c r="AT138" s="150" t="s">
        <v>132</v>
      </c>
      <c r="AU138" s="150" t="s">
        <v>79</v>
      </c>
      <c r="AY138" s="14" t="s">
        <v>128</v>
      </c>
      <c r="BE138" s="151">
        <f t="shared" si="4"/>
        <v>25267.200000000001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77</v>
      </c>
      <c r="BK138" s="151">
        <f t="shared" si="9"/>
        <v>25267.200000000001</v>
      </c>
      <c r="BL138" s="14" t="s">
        <v>185</v>
      </c>
      <c r="BM138" s="150" t="s">
        <v>417</v>
      </c>
    </row>
    <row r="139" spans="1:65" s="2" customFormat="1" ht="37.9" customHeight="1">
      <c r="A139" s="26"/>
      <c r="B139" s="138"/>
      <c r="C139" s="139" t="s">
        <v>274</v>
      </c>
      <c r="D139" s="139" t="s">
        <v>132</v>
      </c>
      <c r="E139" s="140" t="s">
        <v>219</v>
      </c>
      <c r="F139" s="141" t="s">
        <v>220</v>
      </c>
      <c r="G139" s="142" t="s">
        <v>135</v>
      </c>
      <c r="H139" s="143">
        <v>40.029000000000003</v>
      </c>
      <c r="I139" s="144">
        <v>109</v>
      </c>
      <c r="J139" s="144">
        <f t="shared" si="0"/>
        <v>4363.16</v>
      </c>
      <c r="K139" s="145"/>
      <c r="L139" s="27"/>
      <c r="M139" s="146" t="s">
        <v>1</v>
      </c>
      <c r="N139" s="147" t="s">
        <v>34</v>
      </c>
      <c r="O139" s="148">
        <v>9.4E-2</v>
      </c>
      <c r="P139" s="148">
        <f t="shared" si="1"/>
        <v>3.7627260000000002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185</v>
      </c>
      <c r="AT139" s="150" t="s">
        <v>132</v>
      </c>
      <c r="AU139" s="150" t="s">
        <v>79</v>
      </c>
      <c r="AY139" s="14" t="s">
        <v>128</v>
      </c>
      <c r="BE139" s="151">
        <f t="shared" si="4"/>
        <v>4363.16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77</v>
      </c>
      <c r="BK139" s="151">
        <f t="shared" si="9"/>
        <v>4363.16</v>
      </c>
      <c r="BL139" s="14" t="s">
        <v>185</v>
      </c>
      <c r="BM139" s="150" t="s">
        <v>418</v>
      </c>
    </row>
    <row r="140" spans="1:65" s="2" customFormat="1" ht="37.9" customHeight="1">
      <c r="A140" s="26"/>
      <c r="B140" s="138"/>
      <c r="C140" s="139" t="s">
        <v>278</v>
      </c>
      <c r="D140" s="139" t="s">
        <v>132</v>
      </c>
      <c r="E140" s="140" t="s">
        <v>223</v>
      </c>
      <c r="F140" s="141" t="s">
        <v>224</v>
      </c>
      <c r="G140" s="142" t="s">
        <v>135</v>
      </c>
      <c r="H140" s="143">
        <v>40.029000000000003</v>
      </c>
      <c r="I140" s="144">
        <v>24.8</v>
      </c>
      <c r="J140" s="144">
        <f t="shared" si="0"/>
        <v>992.72</v>
      </c>
      <c r="K140" s="145"/>
      <c r="L140" s="27"/>
      <c r="M140" s="146" t="s">
        <v>1</v>
      </c>
      <c r="N140" s="147" t="s">
        <v>34</v>
      </c>
      <c r="O140" s="148">
        <v>1.2999999999999999E-2</v>
      </c>
      <c r="P140" s="148">
        <f t="shared" si="1"/>
        <v>0.52037699999999998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185</v>
      </c>
      <c r="AT140" s="150" t="s">
        <v>132</v>
      </c>
      <c r="AU140" s="150" t="s">
        <v>79</v>
      </c>
      <c r="AY140" s="14" t="s">
        <v>128</v>
      </c>
      <c r="BE140" s="151">
        <f t="shared" si="4"/>
        <v>992.72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77</v>
      </c>
      <c r="BK140" s="151">
        <f t="shared" si="9"/>
        <v>992.72</v>
      </c>
      <c r="BL140" s="14" t="s">
        <v>185</v>
      </c>
      <c r="BM140" s="150" t="s">
        <v>419</v>
      </c>
    </row>
    <row r="141" spans="1:65" s="2" customFormat="1" ht="24.2" customHeight="1">
      <c r="A141" s="26"/>
      <c r="B141" s="138"/>
      <c r="C141" s="139" t="s">
        <v>266</v>
      </c>
      <c r="D141" s="139" t="s">
        <v>132</v>
      </c>
      <c r="E141" s="140" t="s">
        <v>227</v>
      </c>
      <c r="F141" s="141" t="s">
        <v>228</v>
      </c>
      <c r="G141" s="142" t="s">
        <v>135</v>
      </c>
      <c r="H141" s="143">
        <v>85.622</v>
      </c>
      <c r="I141" s="144">
        <v>143</v>
      </c>
      <c r="J141" s="144">
        <f t="shared" si="0"/>
        <v>12243.95</v>
      </c>
      <c r="K141" s="145"/>
      <c r="L141" s="27"/>
      <c r="M141" s="146" t="s">
        <v>1</v>
      </c>
      <c r="N141" s="147" t="s">
        <v>34</v>
      </c>
      <c r="O141" s="148">
        <v>0.29399999999999998</v>
      </c>
      <c r="P141" s="148">
        <f t="shared" si="1"/>
        <v>25.172867999999998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185</v>
      </c>
      <c r="AT141" s="150" t="s">
        <v>132</v>
      </c>
      <c r="AU141" s="150" t="s">
        <v>79</v>
      </c>
      <c r="AY141" s="14" t="s">
        <v>128</v>
      </c>
      <c r="BE141" s="151">
        <f t="shared" si="4"/>
        <v>12243.95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77</v>
      </c>
      <c r="BK141" s="151">
        <f t="shared" si="9"/>
        <v>12243.95</v>
      </c>
      <c r="BL141" s="14" t="s">
        <v>185</v>
      </c>
      <c r="BM141" s="150" t="s">
        <v>420</v>
      </c>
    </row>
    <row r="142" spans="1:65" s="2" customFormat="1" ht="37.9" customHeight="1">
      <c r="A142" s="26"/>
      <c r="B142" s="138"/>
      <c r="C142" s="139" t="s">
        <v>301</v>
      </c>
      <c r="D142" s="139" t="s">
        <v>132</v>
      </c>
      <c r="E142" s="140" t="s">
        <v>421</v>
      </c>
      <c r="F142" s="141" t="s">
        <v>422</v>
      </c>
      <c r="G142" s="142" t="s">
        <v>184</v>
      </c>
      <c r="H142" s="143">
        <v>30</v>
      </c>
      <c r="I142" s="144">
        <v>1920</v>
      </c>
      <c r="J142" s="144">
        <f t="shared" si="0"/>
        <v>57600</v>
      </c>
      <c r="K142" s="145"/>
      <c r="L142" s="27"/>
      <c r="M142" s="146" t="s">
        <v>1</v>
      </c>
      <c r="N142" s="147" t="s">
        <v>34</v>
      </c>
      <c r="O142" s="148">
        <v>0.82599999999999996</v>
      </c>
      <c r="P142" s="148">
        <f t="shared" si="1"/>
        <v>24.779999999999998</v>
      </c>
      <c r="Q142" s="148">
        <v>3.2599999999999999E-3</v>
      </c>
      <c r="R142" s="148">
        <f t="shared" si="2"/>
        <v>9.7799999999999998E-2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185</v>
      </c>
      <c r="AT142" s="150" t="s">
        <v>132</v>
      </c>
      <c r="AU142" s="150" t="s">
        <v>79</v>
      </c>
      <c r="AY142" s="14" t="s">
        <v>128</v>
      </c>
      <c r="BE142" s="151">
        <f t="shared" si="4"/>
        <v>57600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77</v>
      </c>
      <c r="BK142" s="151">
        <f t="shared" si="9"/>
        <v>57600</v>
      </c>
      <c r="BL142" s="14" t="s">
        <v>185</v>
      </c>
      <c r="BM142" s="150" t="s">
        <v>423</v>
      </c>
    </row>
    <row r="143" spans="1:65" s="2" customFormat="1" ht="24.2" customHeight="1">
      <c r="A143" s="26"/>
      <c r="B143" s="138"/>
      <c r="C143" s="139" t="s">
        <v>305</v>
      </c>
      <c r="D143" s="139" t="s">
        <v>132</v>
      </c>
      <c r="E143" s="140" t="s">
        <v>424</v>
      </c>
      <c r="F143" s="141" t="s">
        <v>425</v>
      </c>
      <c r="G143" s="142" t="s">
        <v>190</v>
      </c>
      <c r="H143" s="143">
        <v>2</v>
      </c>
      <c r="I143" s="144">
        <v>2840</v>
      </c>
      <c r="J143" s="144">
        <f t="shared" si="0"/>
        <v>5680</v>
      </c>
      <c r="K143" s="145"/>
      <c r="L143" s="27"/>
      <c r="M143" s="146" t="s">
        <v>1</v>
      </c>
      <c r="N143" s="147" t="s">
        <v>34</v>
      </c>
      <c r="O143" s="148">
        <v>7.9</v>
      </c>
      <c r="P143" s="148">
        <f t="shared" si="1"/>
        <v>15.8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185</v>
      </c>
      <c r="AT143" s="150" t="s">
        <v>132</v>
      </c>
      <c r="AU143" s="150" t="s">
        <v>79</v>
      </c>
      <c r="AY143" s="14" t="s">
        <v>128</v>
      </c>
      <c r="BE143" s="151">
        <f t="shared" si="4"/>
        <v>5680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77</v>
      </c>
      <c r="BK143" s="151">
        <f t="shared" si="9"/>
        <v>5680</v>
      </c>
      <c r="BL143" s="14" t="s">
        <v>185</v>
      </c>
      <c r="BM143" s="150" t="s">
        <v>426</v>
      </c>
    </row>
    <row r="144" spans="1:65" s="2" customFormat="1" ht="24.2" customHeight="1">
      <c r="A144" s="26"/>
      <c r="B144" s="138"/>
      <c r="C144" s="139" t="s">
        <v>427</v>
      </c>
      <c r="D144" s="139" t="s">
        <v>132</v>
      </c>
      <c r="E144" s="140" t="s">
        <v>428</v>
      </c>
      <c r="F144" s="141" t="s">
        <v>429</v>
      </c>
      <c r="G144" s="142" t="s">
        <v>190</v>
      </c>
      <c r="H144" s="143">
        <v>2</v>
      </c>
      <c r="I144" s="144">
        <v>1420</v>
      </c>
      <c r="J144" s="144">
        <f t="shared" si="0"/>
        <v>2840</v>
      </c>
      <c r="K144" s="145"/>
      <c r="L144" s="27"/>
      <c r="M144" s="146" t="s">
        <v>1</v>
      </c>
      <c r="N144" s="147" t="s">
        <v>34</v>
      </c>
      <c r="O144" s="148">
        <v>3.95</v>
      </c>
      <c r="P144" s="148">
        <f t="shared" si="1"/>
        <v>7.9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185</v>
      </c>
      <c r="AT144" s="150" t="s">
        <v>132</v>
      </c>
      <c r="AU144" s="150" t="s">
        <v>79</v>
      </c>
      <c r="AY144" s="14" t="s">
        <v>128</v>
      </c>
      <c r="BE144" s="151">
        <f t="shared" si="4"/>
        <v>2840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77</v>
      </c>
      <c r="BK144" s="151">
        <f t="shared" si="9"/>
        <v>2840</v>
      </c>
      <c r="BL144" s="14" t="s">
        <v>185</v>
      </c>
      <c r="BM144" s="150" t="s">
        <v>430</v>
      </c>
    </row>
    <row r="145" spans="1:65" s="2" customFormat="1" ht="16.5" customHeight="1">
      <c r="A145" s="26"/>
      <c r="B145" s="138"/>
      <c r="C145" s="139" t="s">
        <v>285</v>
      </c>
      <c r="D145" s="139" t="s">
        <v>132</v>
      </c>
      <c r="E145" s="140" t="s">
        <v>231</v>
      </c>
      <c r="F145" s="141" t="s">
        <v>232</v>
      </c>
      <c r="G145" s="142" t="s">
        <v>184</v>
      </c>
      <c r="H145" s="143">
        <v>358.4</v>
      </c>
      <c r="I145" s="144">
        <v>13.1</v>
      </c>
      <c r="J145" s="144">
        <f t="shared" si="0"/>
        <v>4695.04</v>
      </c>
      <c r="K145" s="145"/>
      <c r="L145" s="27"/>
      <c r="M145" s="146" t="s">
        <v>1</v>
      </c>
      <c r="N145" s="147" t="s">
        <v>34</v>
      </c>
      <c r="O145" s="148">
        <v>2.3E-2</v>
      </c>
      <c r="P145" s="148">
        <f t="shared" si="1"/>
        <v>8.2431999999999999</v>
      </c>
      <c r="Q145" s="148">
        <v>6.9999999999999994E-5</v>
      </c>
      <c r="R145" s="148">
        <f t="shared" si="2"/>
        <v>2.5087999999999996E-2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185</v>
      </c>
      <c r="AT145" s="150" t="s">
        <v>132</v>
      </c>
      <c r="AU145" s="150" t="s">
        <v>79</v>
      </c>
      <c r="AY145" s="14" t="s">
        <v>128</v>
      </c>
      <c r="BE145" s="151">
        <f t="shared" si="4"/>
        <v>4695.04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77</v>
      </c>
      <c r="BK145" s="151">
        <f t="shared" si="9"/>
        <v>4695.04</v>
      </c>
      <c r="BL145" s="14" t="s">
        <v>185</v>
      </c>
      <c r="BM145" s="150" t="s">
        <v>431</v>
      </c>
    </row>
    <row r="146" spans="1:65" s="2" customFormat="1" ht="24.2" customHeight="1">
      <c r="A146" s="26"/>
      <c r="B146" s="138"/>
      <c r="C146" s="139" t="s">
        <v>309</v>
      </c>
      <c r="D146" s="139" t="s">
        <v>132</v>
      </c>
      <c r="E146" s="140" t="s">
        <v>432</v>
      </c>
      <c r="F146" s="141" t="s">
        <v>433</v>
      </c>
      <c r="G146" s="142" t="s">
        <v>190</v>
      </c>
      <c r="H146" s="143">
        <v>15</v>
      </c>
      <c r="I146" s="144">
        <v>380</v>
      </c>
      <c r="J146" s="144">
        <f t="shared" si="0"/>
        <v>5700</v>
      </c>
      <c r="K146" s="145"/>
      <c r="L146" s="27"/>
      <c r="M146" s="146" t="s">
        <v>1</v>
      </c>
      <c r="N146" s="147" t="s">
        <v>34</v>
      </c>
      <c r="O146" s="148">
        <v>1.054</v>
      </c>
      <c r="P146" s="148">
        <f t="shared" si="1"/>
        <v>15.81</v>
      </c>
      <c r="Q146" s="148">
        <v>7.1199999999999996E-3</v>
      </c>
      <c r="R146" s="148">
        <f t="shared" si="2"/>
        <v>0.10679999999999999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185</v>
      </c>
      <c r="AT146" s="150" t="s">
        <v>132</v>
      </c>
      <c r="AU146" s="150" t="s">
        <v>79</v>
      </c>
      <c r="AY146" s="14" t="s">
        <v>128</v>
      </c>
      <c r="BE146" s="151">
        <f t="shared" si="4"/>
        <v>5700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77</v>
      </c>
      <c r="BK146" s="151">
        <f t="shared" si="9"/>
        <v>5700</v>
      </c>
      <c r="BL146" s="14" t="s">
        <v>185</v>
      </c>
      <c r="BM146" s="150" t="s">
        <v>434</v>
      </c>
    </row>
    <row r="147" spans="1:65" s="12" customFormat="1" ht="22.9" customHeight="1">
      <c r="B147" s="126"/>
      <c r="D147" s="127" t="s">
        <v>68</v>
      </c>
      <c r="E147" s="136" t="s">
        <v>234</v>
      </c>
      <c r="F147" s="136" t="s">
        <v>235</v>
      </c>
      <c r="J147" s="137">
        <f>BK147</f>
        <v>1672930.85</v>
      </c>
      <c r="L147" s="126"/>
      <c r="M147" s="130"/>
      <c r="N147" s="131"/>
      <c r="O147" s="131"/>
      <c r="P147" s="132">
        <f>P148+P165+P169+P178</f>
        <v>662.1</v>
      </c>
      <c r="Q147" s="131"/>
      <c r="R147" s="132">
        <f>R148+R165+R169+R178</f>
        <v>0</v>
      </c>
      <c r="S147" s="131"/>
      <c r="T147" s="133">
        <f>T148+T165+T169+T178</f>
        <v>1.9473</v>
      </c>
      <c r="AR147" s="127" t="s">
        <v>160</v>
      </c>
      <c r="AT147" s="134" t="s">
        <v>68</v>
      </c>
      <c r="AU147" s="134" t="s">
        <v>77</v>
      </c>
      <c r="AY147" s="127" t="s">
        <v>128</v>
      </c>
      <c r="BK147" s="135">
        <f>BK148+BK165+BK169+BK178</f>
        <v>1672930.85</v>
      </c>
    </row>
    <row r="148" spans="1:65" s="12" customFormat="1" ht="20.85" customHeight="1">
      <c r="B148" s="126"/>
      <c r="D148" s="127" t="s">
        <v>68</v>
      </c>
      <c r="E148" s="136" t="s">
        <v>236</v>
      </c>
      <c r="F148" s="136" t="s">
        <v>237</v>
      </c>
      <c r="J148" s="137">
        <f>BK148</f>
        <v>975898.85</v>
      </c>
      <c r="L148" s="126"/>
      <c r="M148" s="130"/>
      <c r="N148" s="131"/>
      <c r="O148" s="131"/>
      <c r="P148" s="132">
        <f>SUM(P149:P164)</f>
        <v>0</v>
      </c>
      <c r="Q148" s="131"/>
      <c r="R148" s="132">
        <f>SUM(R149:R164)</f>
        <v>0</v>
      </c>
      <c r="S148" s="131"/>
      <c r="T148" s="133">
        <f>SUM(T149:T164)</f>
        <v>0</v>
      </c>
      <c r="AR148" s="127" t="s">
        <v>160</v>
      </c>
      <c r="AT148" s="134" t="s">
        <v>68</v>
      </c>
      <c r="AU148" s="134" t="s">
        <v>79</v>
      </c>
      <c r="AY148" s="127" t="s">
        <v>128</v>
      </c>
      <c r="BK148" s="135">
        <f>SUM(BK149:BK164)</f>
        <v>975898.85</v>
      </c>
    </row>
    <row r="149" spans="1:65" s="2" customFormat="1" ht="16.5" customHeight="1">
      <c r="A149" s="26"/>
      <c r="B149" s="138"/>
      <c r="C149" s="152" t="s">
        <v>77</v>
      </c>
      <c r="D149" s="152" t="s">
        <v>155</v>
      </c>
      <c r="E149" s="153" t="s">
        <v>435</v>
      </c>
      <c r="F149" s="154" t="s">
        <v>436</v>
      </c>
      <c r="G149" s="155" t="s">
        <v>158</v>
      </c>
      <c r="H149" s="156">
        <v>500</v>
      </c>
      <c r="I149" s="157">
        <v>103</v>
      </c>
      <c r="J149" s="157">
        <f t="shared" ref="J149:J164" si="10">ROUND(I149*H149,2)</f>
        <v>51500</v>
      </c>
      <c r="K149" s="158"/>
      <c r="L149" s="159"/>
      <c r="M149" s="160" t="s">
        <v>1</v>
      </c>
      <c r="N149" s="161" t="s">
        <v>34</v>
      </c>
      <c r="O149" s="148">
        <v>0</v>
      </c>
      <c r="P149" s="148">
        <f t="shared" ref="P149:P164" si="11">O149*H149</f>
        <v>0</v>
      </c>
      <c r="Q149" s="148">
        <v>0</v>
      </c>
      <c r="R149" s="148">
        <f t="shared" ref="R149:R164" si="12">Q149*H149</f>
        <v>0</v>
      </c>
      <c r="S149" s="148">
        <v>0</v>
      </c>
      <c r="T149" s="149">
        <f t="shared" ref="T149:T164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240</v>
      </c>
      <c r="AT149" s="150" t="s">
        <v>155</v>
      </c>
      <c r="AU149" s="150" t="s">
        <v>160</v>
      </c>
      <c r="AY149" s="14" t="s">
        <v>128</v>
      </c>
      <c r="BE149" s="151">
        <f t="shared" ref="BE149:BE164" si="14">IF(N149="základní",J149,0)</f>
        <v>51500</v>
      </c>
      <c r="BF149" s="151">
        <f t="shared" ref="BF149:BF164" si="15">IF(N149="snížená",J149,0)</f>
        <v>0</v>
      </c>
      <c r="BG149" s="151">
        <f t="shared" ref="BG149:BG164" si="16">IF(N149="zákl. přenesená",J149,0)</f>
        <v>0</v>
      </c>
      <c r="BH149" s="151">
        <f t="shared" ref="BH149:BH164" si="17">IF(N149="sníž. přenesená",J149,0)</f>
        <v>0</v>
      </c>
      <c r="BI149" s="151">
        <f t="shared" ref="BI149:BI164" si="18">IF(N149="nulová",J149,0)</f>
        <v>0</v>
      </c>
      <c r="BJ149" s="14" t="s">
        <v>77</v>
      </c>
      <c r="BK149" s="151">
        <f t="shared" ref="BK149:BK164" si="19">ROUND(I149*H149,2)</f>
        <v>51500</v>
      </c>
      <c r="BL149" s="14" t="s">
        <v>185</v>
      </c>
      <c r="BM149" s="150" t="s">
        <v>437</v>
      </c>
    </row>
    <row r="150" spans="1:65" s="2" customFormat="1" ht="16.5" customHeight="1">
      <c r="A150" s="26"/>
      <c r="B150" s="138"/>
      <c r="C150" s="152" t="s">
        <v>79</v>
      </c>
      <c r="D150" s="152" t="s">
        <v>155</v>
      </c>
      <c r="E150" s="153" t="s">
        <v>438</v>
      </c>
      <c r="F150" s="154" t="s">
        <v>439</v>
      </c>
      <c r="G150" s="155" t="s">
        <v>158</v>
      </c>
      <c r="H150" s="156">
        <v>35</v>
      </c>
      <c r="I150" s="157">
        <v>81</v>
      </c>
      <c r="J150" s="157">
        <f t="shared" si="10"/>
        <v>2835</v>
      </c>
      <c r="K150" s="158"/>
      <c r="L150" s="159"/>
      <c r="M150" s="160" t="s">
        <v>1</v>
      </c>
      <c r="N150" s="161" t="s">
        <v>34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240</v>
      </c>
      <c r="AT150" s="150" t="s">
        <v>155</v>
      </c>
      <c r="AU150" s="150" t="s">
        <v>160</v>
      </c>
      <c r="AY150" s="14" t="s">
        <v>128</v>
      </c>
      <c r="BE150" s="151">
        <f t="shared" si="14"/>
        <v>2835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77</v>
      </c>
      <c r="BK150" s="151">
        <f t="shared" si="19"/>
        <v>2835</v>
      </c>
      <c r="BL150" s="14" t="s">
        <v>185</v>
      </c>
      <c r="BM150" s="150" t="s">
        <v>440</v>
      </c>
    </row>
    <row r="151" spans="1:65" s="2" customFormat="1" ht="16.5" customHeight="1">
      <c r="A151" s="26"/>
      <c r="B151" s="138"/>
      <c r="C151" s="152" t="s">
        <v>160</v>
      </c>
      <c r="D151" s="152" t="s">
        <v>155</v>
      </c>
      <c r="E151" s="153" t="s">
        <v>441</v>
      </c>
      <c r="F151" s="154" t="s">
        <v>442</v>
      </c>
      <c r="G151" s="155" t="s">
        <v>158</v>
      </c>
      <c r="H151" s="156">
        <v>35</v>
      </c>
      <c r="I151" s="157">
        <v>45</v>
      </c>
      <c r="J151" s="157">
        <f t="shared" si="10"/>
        <v>1575</v>
      </c>
      <c r="K151" s="158"/>
      <c r="L151" s="159"/>
      <c r="M151" s="160" t="s">
        <v>1</v>
      </c>
      <c r="N151" s="161" t="s">
        <v>34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240</v>
      </c>
      <c r="AT151" s="150" t="s">
        <v>155</v>
      </c>
      <c r="AU151" s="150" t="s">
        <v>160</v>
      </c>
      <c r="AY151" s="14" t="s">
        <v>128</v>
      </c>
      <c r="BE151" s="151">
        <f t="shared" si="14"/>
        <v>1575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77</v>
      </c>
      <c r="BK151" s="151">
        <f t="shared" si="19"/>
        <v>1575</v>
      </c>
      <c r="BL151" s="14" t="s">
        <v>185</v>
      </c>
      <c r="BM151" s="150" t="s">
        <v>443</v>
      </c>
    </row>
    <row r="152" spans="1:65" s="2" customFormat="1" ht="16.5" customHeight="1">
      <c r="A152" s="26"/>
      <c r="B152" s="138"/>
      <c r="C152" s="152" t="s">
        <v>136</v>
      </c>
      <c r="D152" s="152" t="s">
        <v>155</v>
      </c>
      <c r="E152" s="153" t="s">
        <v>444</v>
      </c>
      <c r="F152" s="154" t="s">
        <v>445</v>
      </c>
      <c r="G152" s="155" t="s">
        <v>158</v>
      </c>
      <c r="H152" s="156">
        <v>4</v>
      </c>
      <c r="I152" s="157">
        <v>15678</v>
      </c>
      <c r="J152" s="157">
        <f t="shared" si="10"/>
        <v>62712</v>
      </c>
      <c r="K152" s="158"/>
      <c r="L152" s="159"/>
      <c r="M152" s="160" t="s">
        <v>1</v>
      </c>
      <c r="N152" s="161" t="s">
        <v>34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240</v>
      </c>
      <c r="AT152" s="150" t="s">
        <v>155</v>
      </c>
      <c r="AU152" s="150" t="s">
        <v>160</v>
      </c>
      <c r="AY152" s="14" t="s">
        <v>128</v>
      </c>
      <c r="BE152" s="151">
        <f t="shared" si="14"/>
        <v>62712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77</v>
      </c>
      <c r="BK152" s="151">
        <f t="shared" si="19"/>
        <v>62712</v>
      </c>
      <c r="BL152" s="14" t="s">
        <v>185</v>
      </c>
      <c r="BM152" s="150" t="s">
        <v>446</v>
      </c>
    </row>
    <row r="153" spans="1:65" s="2" customFormat="1" ht="16.5" customHeight="1">
      <c r="A153" s="26"/>
      <c r="B153" s="138"/>
      <c r="C153" s="152" t="s">
        <v>369</v>
      </c>
      <c r="D153" s="152" t="s">
        <v>155</v>
      </c>
      <c r="E153" s="153" t="s">
        <v>447</v>
      </c>
      <c r="F153" s="154" t="s">
        <v>448</v>
      </c>
      <c r="G153" s="155" t="s">
        <v>158</v>
      </c>
      <c r="H153" s="156">
        <v>31</v>
      </c>
      <c r="I153" s="157">
        <v>13421</v>
      </c>
      <c r="J153" s="157">
        <f t="shared" si="10"/>
        <v>416051</v>
      </c>
      <c r="K153" s="158"/>
      <c r="L153" s="159"/>
      <c r="M153" s="160" t="s">
        <v>1</v>
      </c>
      <c r="N153" s="161" t="s">
        <v>34</v>
      </c>
      <c r="O153" s="148">
        <v>0</v>
      </c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240</v>
      </c>
      <c r="AT153" s="150" t="s">
        <v>155</v>
      </c>
      <c r="AU153" s="150" t="s">
        <v>160</v>
      </c>
      <c r="AY153" s="14" t="s">
        <v>128</v>
      </c>
      <c r="BE153" s="151">
        <f t="shared" si="14"/>
        <v>416051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77</v>
      </c>
      <c r="BK153" s="151">
        <f t="shared" si="19"/>
        <v>416051</v>
      </c>
      <c r="BL153" s="14" t="s">
        <v>185</v>
      </c>
      <c r="BM153" s="150" t="s">
        <v>449</v>
      </c>
    </row>
    <row r="154" spans="1:65" s="2" customFormat="1" ht="16.5" customHeight="1">
      <c r="A154" s="26"/>
      <c r="B154" s="138"/>
      <c r="C154" s="152" t="s">
        <v>401</v>
      </c>
      <c r="D154" s="152" t="s">
        <v>155</v>
      </c>
      <c r="E154" s="153" t="s">
        <v>450</v>
      </c>
      <c r="F154" s="154" t="s">
        <v>451</v>
      </c>
      <c r="G154" s="155" t="s">
        <v>158</v>
      </c>
      <c r="H154" s="156">
        <v>27</v>
      </c>
      <c r="I154" s="157">
        <v>9181</v>
      </c>
      <c r="J154" s="157">
        <f t="shared" si="10"/>
        <v>247887</v>
      </c>
      <c r="K154" s="158"/>
      <c r="L154" s="159"/>
      <c r="M154" s="160" t="s">
        <v>1</v>
      </c>
      <c r="N154" s="161" t="s">
        <v>34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240</v>
      </c>
      <c r="AT154" s="150" t="s">
        <v>155</v>
      </c>
      <c r="AU154" s="150" t="s">
        <v>160</v>
      </c>
      <c r="AY154" s="14" t="s">
        <v>128</v>
      </c>
      <c r="BE154" s="151">
        <f t="shared" si="14"/>
        <v>247887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77</v>
      </c>
      <c r="BK154" s="151">
        <f t="shared" si="19"/>
        <v>247887</v>
      </c>
      <c r="BL154" s="14" t="s">
        <v>185</v>
      </c>
      <c r="BM154" s="150" t="s">
        <v>452</v>
      </c>
    </row>
    <row r="155" spans="1:65" s="2" customFormat="1" ht="16.5" customHeight="1">
      <c r="A155" s="26"/>
      <c r="B155" s="138"/>
      <c r="C155" s="152" t="s">
        <v>393</v>
      </c>
      <c r="D155" s="152" t="s">
        <v>155</v>
      </c>
      <c r="E155" s="153" t="s">
        <v>453</v>
      </c>
      <c r="F155" s="154" t="s">
        <v>454</v>
      </c>
      <c r="G155" s="155" t="s">
        <v>158</v>
      </c>
      <c r="H155" s="156">
        <v>4</v>
      </c>
      <c r="I155" s="157">
        <v>9346</v>
      </c>
      <c r="J155" s="157">
        <f t="shared" si="10"/>
        <v>37384</v>
      </c>
      <c r="K155" s="158"/>
      <c r="L155" s="159"/>
      <c r="M155" s="160" t="s">
        <v>1</v>
      </c>
      <c r="N155" s="161" t="s">
        <v>34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240</v>
      </c>
      <c r="AT155" s="150" t="s">
        <v>155</v>
      </c>
      <c r="AU155" s="150" t="s">
        <v>160</v>
      </c>
      <c r="AY155" s="14" t="s">
        <v>128</v>
      </c>
      <c r="BE155" s="151">
        <f t="shared" si="14"/>
        <v>37384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77</v>
      </c>
      <c r="BK155" s="151">
        <f t="shared" si="19"/>
        <v>37384</v>
      </c>
      <c r="BL155" s="14" t="s">
        <v>185</v>
      </c>
      <c r="BM155" s="150" t="s">
        <v>455</v>
      </c>
    </row>
    <row r="156" spans="1:65" s="2" customFormat="1" ht="16.5" customHeight="1">
      <c r="A156" s="26"/>
      <c r="B156" s="138"/>
      <c r="C156" s="152" t="s">
        <v>159</v>
      </c>
      <c r="D156" s="152" t="s">
        <v>155</v>
      </c>
      <c r="E156" s="153" t="s">
        <v>456</v>
      </c>
      <c r="F156" s="154" t="s">
        <v>457</v>
      </c>
      <c r="G156" s="155" t="s">
        <v>158</v>
      </c>
      <c r="H156" s="156">
        <v>35</v>
      </c>
      <c r="I156" s="157">
        <v>1887</v>
      </c>
      <c r="J156" s="157">
        <f t="shared" si="10"/>
        <v>66045</v>
      </c>
      <c r="K156" s="158"/>
      <c r="L156" s="159"/>
      <c r="M156" s="160" t="s">
        <v>1</v>
      </c>
      <c r="N156" s="161" t="s">
        <v>34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240</v>
      </c>
      <c r="AT156" s="150" t="s">
        <v>155</v>
      </c>
      <c r="AU156" s="150" t="s">
        <v>160</v>
      </c>
      <c r="AY156" s="14" t="s">
        <v>128</v>
      </c>
      <c r="BE156" s="151">
        <f t="shared" si="14"/>
        <v>66045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77</v>
      </c>
      <c r="BK156" s="151">
        <f t="shared" si="19"/>
        <v>66045</v>
      </c>
      <c r="BL156" s="14" t="s">
        <v>185</v>
      </c>
      <c r="BM156" s="150" t="s">
        <v>458</v>
      </c>
    </row>
    <row r="157" spans="1:65" s="2" customFormat="1" ht="16.5" customHeight="1">
      <c r="A157" s="26"/>
      <c r="B157" s="138"/>
      <c r="C157" s="152" t="s">
        <v>459</v>
      </c>
      <c r="D157" s="152" t="s">
        <v>155</v>
      </c>
      <c r="E157" s="153" t="s">
        <v>460</v>
      </c>
      <c r="F157" s="154" t="s">
        <v>461</v>
      </c>
      <c r="G157" s="155" t="s">
        <v>1</v>
      </c>
      <c r="H157" s="156">
        <v>1</v>
      </c>
      <c r="I157" s="157">
        <v>4300</v>
      </c>
      <c r="J157" s="157">
        <f t="shared" si="10"/>
        <v>4300</v>
      </c>
      <c r="K157" s="158"/>
      <c r="L157" s="159"/>
      <c r="M157" s="160" t="s">
        <v>1</v>
      </c>
      <c r="N157" s="161" t="s">
        <v>34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240</v>
      </c>
      <c r="AT157" s="150" t="s">
        <v>155</v>
      </c>
      <c r="AU157" s="150" t="s">
        <v>160</v>
      </c>
      <c r="AY157" s="14" t="s">
        <v>128</v>
      </c>
      <c r="BE157" s="151">
        <f t="shared" si="14"/>
        <v>4300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77</v>
      </c>
      <c r="BK157" s="151">
        <f t="shared" si="19"/>
        <v>4300</v>
      </c>
      <c r="BL157" s="14" t="s">
        <v>185</v>
      </c>
      <c r="BM157" s="150" t="s">
        <v>462</v>
      </c>
    </row>
    <row r="158" spans="1:65" s="2" customFormat="1" ht="16.5" customHeight="1">
      <c r="A158" s="26"/>
      <c r="B158" s="138"/>
      <c r="C158" s="152" t="s">
        <v>328</v>
      </c>
      <c r="D158" s="152" t="s">
        <v>155</v>
      </c>
      <c r="E158" s="153" t="s">
        <v>463</v>
      </c>
      <c r="F158" s="154" t="s">
        <v>464</v>
      </c>
      <c r="G158" s="155" t="s">
        <v>1</v>
      </c>
      <c r="H158" s="156">
        <v>1</v>
      </c>
      <c r="I158" s="157">
        <v>22000</v>
      </c>
      <c r="J158" s="157">
        <f t="shared" si="10"/>
        <v>22000</v>
      </c>
      <c r="K158" s="158"/>
      <c r="L158" s="159"/>
      <c r="M158" s="160" t="s">
        <v>1</v>
      </c>
      <c r="N158" s="161" t="s">
        <v>34</v>
      </c>
      <c r="O158" s="148">
        <v>0</v>
      </c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240</v>
      </c>
      <c r="AT158" s="150" t="s">
        <v>155</v>
      </c>
      <c r="AU158" s="150" t="s">
        <v>160</v>
      </c>
      <c r="AY158" s="14" t="s">
        <v>128</v>
      </c>
      <c r="BE158" s="151">
        <f t="shared" si="14"/>
        <v>22000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77</v>
      </c>
      <c r="BK158" s="151">
        <f t="shared" si="19"/>
        <v>22000</v>
      </c>
      <c r="BL158" s="14" t="s">
        <v>185</v>
      </c>
      <c r="BM158" s="150" t="s">
        <v>465</v>
      </c>
    </row>
    <row r="159" spans="1:65" s="2" customFormat="1" ht="24.2" customHeight="1">
      <c r="A159" s="26"/>
      <c r="B159" s="138"/>
      <c r="C159" s="152" t="s">
        <v>181</v>
      </c>
      <c r="D159" s="152" t="s">
        <v>155</v>
      </c>
      <c r="E159" s="153" t="s">
        <v>466</v>
      </c>
      <c r="F159" s="154" t="s">
        <v>467</v>
      </c>
      <c r="G159" s="155" t="s">
        <v>320</v>
      </c>
      <c r="H159" s="156">
        <v>1</v>
      </c>
      <c r="I159" s="157">
        <v>4500</v>
      </c>
      <c r="J159" s="157">
        <f t="shared" si="10"/>
        <v>4500</v>
      </c>
      <c r="K159" s="158"/>
      <c r="L159" s="159"/>
      <c r="M159" s="160" t="s">
        <v>1</v>
      </c>
      <c r="N159" s="161" t="s">
        <v>34</v>
      </c>
      <c r="O159" s="148">
        <v>0</v>
      </c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240</v>
      </c>
      <c r="AT159" s="150" t="s">
        <v>155</v>
      </c>
      <c r="AU159" s="150" t="s">
        <v>160</v>
      </c>
      <c r="AY159" s="14" t="s">
        <v>128</v>
      </c>
      <c r="BE159" s="151">
        <f t="shared" si="14"/>
        <v>4500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77</v>
      </c>
      <c r="BK159" s="151">
        <f t="shared" si="19"/>
        <v>4500</v>
      </c>
      <c r="BL159" s="14" t="s">
        <v>185</v>
      </c>
      <c r="BM159" s="150" t="s">
        <v>468</v>
      </c>
    </row>
    <row r="160" spans="1:65" s="2" customFormat="1" ht="16.5" customHeight="1">
      <c r="A160" s="26"/>
      <c r="B160" s="138"/>
      <c r="C160" s="152" t="s">
        <v>469</v>
      </c>
      <c r="D160" s="152" t="s">
        <v>155</v>
      </c>
      <c r="E160" s="153" t="s">
        <v>470</v>
      </c>
      <c r="F160" s="154" t="s">
        <v>471</v>
      </c>
      <c r="G160" s="155" t="s">
        <v>184</v>
      </c>
      <c r="H160" s="156">
        <v>358.4</v>
      </c>
      <c r="I160" s="157">
        <v>2.5</v>
      </c>
      <c r="J160" s="157">
        <f t="shared" si="10"/>
        <v>896</v>
      </c>
      <c r="K160" s="158"/>
      <c r="L160" s="159"/>
      <c r="M160" s="160" t="s">
        <v>1</v>
      </c>
      <c r="N160" s="161" t="s">
        <v>34</v>
      </c>
      <c r="O160" s="148">
        <v>0</v>
      </c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240</v>
      </c>
      <c r="AT160" s="150" t="s">
        <v>155</v>
      </c>
      <c r="AU160" s="150" t="s">
        <v>160</v>
      </c>
      <c r="AY160" s="14" t="s">
        <v>128</v>
      </c>
      <c r="BE160" s="151">
        <f t="shared" si="14"/>
        <v>896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77</v>
      </c>
      <c r="BK160" s="151">
        <f t="shared" si="19"/>
        <v>896</v>
      </c>
      <c r="BL160" s="14" t="s">
        <v>185</v>
      </c>
      <c r="BM160" s="150" t="s">
        <v>472</v>
      </c>
    </row>
    <row r="161" spans="1:65" s="2" customFormat="1" ht="16.5" customHeight="1">
      <c r="A161" s="26"/>
      <c r="B161" s="138"/>
      <c r="C161" s="152" t="s">
        <v>473</v>
      </c>
      <c r="D161" s="152" t="s">
        <v>155</v>
      </c>
      <c r="E161" s="153" t="s">
        <v>474</v>
      </c>
      <c r="F161" s="154" t="s">
        <v>475</v>
      </c>
      <c r="G161" s="155" t="s">
        <v>184</v>
      </c>
      <c r="H161" s="156">
        <v>15.5</v>
      </c>
      <c r="I161" s="157">
        <v>786.7</v>
      </c>
      <c r="J161" s="157">
        <f t="shared" si="10"/>
        <v>12193.85</v>
      </c>
      <c r="K161" s="158"/>
      <c r="L161" s="159"/>
      <c r="M161" s="160" t="s">
        <v>1</v>
      </c>
      <c r="N161" s="161" t="s">
        <v>34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240</v>
      </c>
      <c r="AT161" s="150" t="s">
        <v>155</v>
      </c>
      <c r="AU161" s="150" t="s">
        <v>160</v>
      </c>
      <c r="AY161" s="14" t="s">
        <v>128</v>
      </c>
      <c r="BE161" s="151">
        <f t="shared" si="14"/>
        <v>12193.85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77</v>
      </c>
      <c r="BK161" s="151">
        <f t="shared" si="19"/>
        <v>12193.85</v>
      </c>
      <c r="BL161" s="14" t="s">
        <v>185</v>
      </c>
      <c r="BM161" s="150" t="s">
        <v>476</v>
      </c>
    </row>
    <row r="162" spans="1:65" s="2" customFormat="1" ht="16.5" customHeight="1">
      <c r="A162" s="26"/>
      <c r="B162" s="138"/>
      <c r="C162" s="152" t="s">
        <v>270</v>
      </c>
      <c r="D162" s="152" t="s">
        <v>155</v>
      </c>
      <c r="E162" s="153" t="s">
        <v>314</v>
      </c>
      <c r="F162" s="154" t="s">
        <v>315</v>
      </c>
      <c r="G162" s="155" t="s">
        <v>135</v>
      </c>
      <c r="H162" s="156">
        <v>38.4</v>
      </c>
      <c r="I162" s="157">
        <v>700</v>
      </c>
      <c r="J162" s="157">
        <f t="shared" si="10"/>
        <v>26880</v>
      </c>
      <c r="K162" s="158"/>
      <c r="L162" s="159"/>
      <c r="M162" s="160" t="s">
        <v>1</v>
      </c>
      <c r="N162" s="161" t="s">
        <v>34</v>
      </c>
      <c r="O162" s="148">
        <v>0</v>
      </c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240</v>
      </c>
      <c r="AT162" s="150" t="s">
        <v>155</v>
      </c>
      <c r="AU162" s="150" t="s">
        <v>160</v>
      </c>
      <c r="AY162" s="14" t="s">
        <v>128</v>
      </c>
      <c r="BE162" s="151">
        <f t="shared" si="14"/>
        <v>26880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77</v>
      </c>
      <c r="BK162" s="151">
        <f t="shared" si="19"/>
        <v>26880</v>
      </c>
      <c r="BL162" s="14" t="s">
        <v>185</v>
      </c>
      <c r="BM162" s="150" t="s">
        <v>477</v>
      </c>
    </row>
    <row r="163" spans="1:65" s="2" customFormat="1" ht="16.5" customHeight="1">
      <c r="A163" s="26"/>
      <c r="B163" s="138"/>
      <c r="C163" s="152" t="s">
        <v>289</v>
      </c>
      <c r="D163" s="152" t="s">
        <v>155</v>
      </c>
      <c r="E163" s="153" t="s">
        <v>478</v>
      </c>
      <c r="F163" s="154" t="s">
        <v>479</v>
      </c>
      <c r="G163" s="155" t="s">
        <v>135</v>
      </c>
      <c r="H163" s="156">
        <v>5.58</v>
      </c>
      <c r="I163" s="157">
        <v>3000</v>
      </c>
      <c r="J163" s="157">
        <f t="shared" si="10"/>
        <v>16740</v>
      </c>
      <c r="K163" s="158"/>
      <c r="L163" s="159"/>
      <c r="M163" s="160" t="s">
        <v>1</v>
      </c>
      <c r="N163" s="161" t="s">
        <v>34</v>
      </c>
      <c r="O163" s="148">
        <v>0</v>
      </c>
      <c r="P163" s="148">
        <f t="shared" si="11"/>
        <v>0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240</v>
      </c>
      <c r="AT163" s="150" t="s">
        <v>155</v>
      </c>
      <c r="AU163" s="150" t="s">
        <v>160</v>
      </c>
      <c r="AY163" s="14" t="s">
        <v>128</v>
      </c>
      <c r="BE163" s="151">
        <f t="shared" si="14"/>
        <v>16740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77</v>
      </c>
      <c r="BK163" s="151">
        <f t="shared" si="19"/>
        <v>16740</v>
      </c>
      <c r="BL163" s="14" t="s">
        <v>185</v>
      </c>
      <c r="BM163" s="150" t="s">
        <v>480</v>
      </c>
    </row>
    <row r="164" spans="1:65" s="2" customFormat="1" ht="16.5" customHeight="1">
      <c r="A164" s="26"/>
      <c r="B164" s="138"/>
      <c r="C164" s="152" t="s">
        <v>481</v>
      </c>
      <c r="D164" s="152" t="s">
        <v>155</v>
      </c>
      <c r="E164" s="153" t="s">
        <v>318</v>
      </c>
      <c r="F164" s="154" t="s">
        <v>482</v>
      </c>
      <c r="G164" s="155" t="s">
        <v>158</v>
      </c>
      <c r="H164" s="156">
        <v>32</v>
      </c>
      <c r="I164" s="157">
        <v>75</v>
      </c>
      <c r="J164" s="157">
        <f t="shared" si="10"/>
        <v>2400</v>
      </c>
      <c r="K164" s="158"/>
      <c r="L164" s="159"/>
      <c r="M164" s="160" t="s">
        <v>1</v>
      </c>
      <c r="N164" s="161" t="s">
        <v>34</v>
      </c>
      <c r="O164" s="148">
        <v>0</v>
      </c>
      <c r="P164" s="148">
        <f t="shared" si="11"/>
        <v>0</v>
      </c>
      <c r="Q164" s="148">
        <v>0</v>
      </c>
      <c r="R164" s="148">
        <f t="shared" si="12"/>
        <v>0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240</v>
      </c>
      <c r="AT164" s="150" t="s">
        <v>155</v>
      </c>
      <c r="AU164" s="150" t="s">
        <v>160</v>
      </c>
      <c r="AY164" s="14" t="s">
        <v>128</v>
      </c>
      <c r="BE164" s="151">
        <f t="shared" si="14"/>
        <v>2400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77</v>
      </c>
      <c r="BK164" s="151">
        <f t="shared" si="19"/>
        <v>2400</v>
      </c>
      <c r="BL164" s="14" t="s">
        <v>185</v>
      </c>
      <c r="BM164" s="150" t="s">
        <v>483</v>
      </c>
    </row>
    <row r="165" spans="1:65" s="12" customFormat="1" ht="20.85" customHeight="1">
      <c r="B165" s="126"/>
      <c r="D165" s="127" t="s">
        <v>68</v>
      </c>
      <c r="E165" s="136" t="s">
        <v>322</v>
      </c>
      <c r="F165" s="136" t="s">
        <v>323</v>
      </c>
      <c r="J165" s="137">
        <f>BK165</f>
        <v>366696</v>
      </c>
      <c r="L165" s="126"/>
      <c r="M165" s="130"/>
      <c r="N165" s="131"/>
      <c r="O165" s="131"/>
      <c r="P165" s="132">
        <f>SUM(P166:P168)</f>
        <v>0</v>
      </c>
      <c r="Q165" s="131"/>
      <c r="R165" s="132">
        <f>SUM(R166:R168)</f>
        <v>0</v>
      </c>
      <c r="S165" s="131"/>
      <c r="T165" s="133">
        <f>SUM(T166:T168)</f>
        <v>0</v>
      </c>
      <c r="AR165" s="127" t="s">
        <v>160</v>
      </c>
      <c r="AT165" s="134" t="s">
        <v>68</v>
      </c>
      <c r="AU165" s="134" t="s">
        <v>79</v>
      </c>
      <c r="AY165" s="127" t="s">
        <v>128</v>
      </c>
      <c r="BK165" s="135">
        <f>SUM(BK166:BK168)</f>
        <v>366696</v>
      </c>
    </row>
    <row r="166" spans="1:65" s="2" customFormat="1" ht="16.5" customHeight="1">
      <c r="A166" s="26"/>
      <c r="B166" s="138"/>
      <c r="C166" s="152" t="s">
        <v>129</v>
      </c>
      <c r="D166" s="152" t="s">
        <v>155</v>
      </c>
      <c r="E166" s="153" t="s">
        <v>484</v>
      </c>
      <c r="F166" s="154" t="s">
        <v>485</v>
      </c>
      <c r="G166" s="155" t="s">
        <v>184</v>
      </c>
      <c r="H166" s="156">
        <v>1458</v>
      </c>
      <c r="I166" s="157">
        <v>216</v>
      </c>
      <c r="J166" s="157">
        <f>ROUND(I166*H166,2)</f>
        <v>314928</v>
      </c>
      <c r="K166" s="158"/>
      <c r="L166" s="159"/>
      <c r="M166" s="160" t="s">
        <v>1</v>
      </c>
      <c r="N166" s="161" t="s">
        <v>34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240</v>
      </c>
      <c r="AT166" s="150" t="s">
        <v>155</v>
      </c>
      <c r="AU166" s="150" t="s">
        <v>160</v>
      </c>
      <c r="AY166" s="14" t="s">
        <v>128</v>
      </c>
      <c r="BE166" s="151">
        <f>IF(N166="základní",J166,0)</f>
        <v>314928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4" t="s">
        <v>77</v>
      </c>
      <c r="BK166" s="151">
        <f>ROUND(I166*H166,2)</f>
        <v>314928</v>
      </c>
      <c r="BL166" s="14" t="s">
        <v>185</v>
      </c>
      <c r="BM166" s="150" t="s">
        <v>486</v>
      </c>
    </row>
    <row r="167" spans="1:65" s="2" customFormat="1" ht="16.5" customHeight="1">
      <c r="A167" s="26"/>
      <c r="B167" s="138"/>
      <c r="C167" s="152" t="s">
        <v>169</v>
      </c>
      <c r="D167" s="152" t="s">
        <v>155</v>
      </c>
      <c r="E167" s="153" t="s">
        <v>487</v>
      </c>
      <c r="F167" s="154" t="s">
        <v>488</v>
      </c>
      <c r="G167" s="155" t="s">
        <v>184</v>
      </c>
      <c r="H167" s="156">
        <v>1024.4000000000001</v>
      </c>
      <c r="I167" s="157">
        <v>45</v>
      </c>
      <c r="J167" s="157">
        <f>ROUND(I167*H167,2)</f>
        <v>46098</v>
      </c>
      <c r="K167" s="158"/>
      <c r="L167" s="159"/>
      <c r="M167" s="160" t="s">
        <v>1</v>
      </c>
      <c r="N167" s="161" t="s">
        <v>34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240</v>
      </c>
      <c r="AT167" s="150" t="s">
        <v>155</v>
      </c>
      <c r="AU167" s="150" t="s">
        <v>160</v>
      </c>
      <c r="AY167" s="14" t="s">
        <v>128</v>
      </c>
      <c r="BE167" s="151">
        <f>IF(N167="základní",J167,0)</f>
        <v>46098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4" t="s">
        <v>77</v>
      </c>
      <c r="BK167" s="151">
        <f>ROUND(I167*H167,2)</f>
        <v>46098</v>
      </c>
      <c r="BL167" s="14" t="s">
        <v>185</v>
      </c>
      <c r="BM167" s="150" t="s">
        <v>489</v>
      </c>
    </row>
    <row r="168" spans="1:65" s="2" customFormat="1" ht="16.5" customHeight="1">
      <c r="A168" s="26"/>
      <c r="B168" s="138"/>
      <c r="C168" s="152" t="s">
        <v>490</v>
      </c>
      <c r="D168" s="152" t="s">
        <v>155</v>
      </c>
      <c r="E168" s="153" t="s">
        <v>491</v>
      </c>
      <c r="F168" s="154" t="s">
        <v>492</v>
      </c>
      <c r="G168" s="155" t="s">
        <v>184</v>
      </c>
      <c r="H168" s="156">
        <v>315</v>
      </c>
      <c r="I168" s="157">
        <v>18</v>
      </c>
      <c r="J168" s="157">
        <f>ROUND(I168*H168,2)</f>
        <v>5670</v>
      </c>
      <c r="K168" s="158"/>
      <c r="L168" s="159"/>
      <c r="M168" s="160" t="s">
        <v>1</v>
      </c>
      <c r="N168" s="161" t="s">
        <v>34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240</v>
      </c>
      <c r="AT168" s="150" t="s">
        <v>155</v>
      </c>
      <c r="AU168" s="150" t="s">
        <v>160</v>
      </c>
      <c r="AY168" s="14" t="s">
        <v>128</v>
      </c>
      <c r="BE168" s="151">
        <f>IF(N168="základní",J168,0)</f>
        <v>5670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4" t="s">
        <v>77</v>
      </c>
      <c r="BK168" s="151">
        <f>ROUND(I168*H168,2)</f>
        <v>5670</v>
      </c>
      <c r="BL168" s="14" t="s">
        <v>185</v>
      </c>
      <c r="BM168" s="150" t="s">
        <v>493</v>
      </c>
    </row>
    <row r="169" spans="1:65" s="12" customFormat="1" ht="20.85" customHeight="1">
      <c r="B169" s="126"/>
      <c r="D169" s="127" t="s">
        <v>68</v>
      </c>
      <c r="E169" s="136" t="s">
        <v>179</v>
      </c>
      <c r="F169" s="136" t="s">
        <v>180</v>
      </c>
      <c r="J169" s="137">
        <f>BK169</f>
        <v>235690.8</v>
      </c>
      <c r="L169" s="126"/>
      <c r="M169" s="130"/>
      <c r="N169" s="131"/>
      <c r="O169" s="131"/>
      <c r="P169" s="132">
        <f>SUM(P170:P177)</f>
        <v>465.03300000000002</v>
      </c>
      <c r="Q169" s="131"/>
      <c r="R169" s="132">
        <f>SUM(R170:R177)</f>
        <v>0</v>
      </c>
      <c r="S169" s="131"/>
      <c r="T169" s="133">
        <f>SUM(T170:T177)</f>
        <v>1.9473</v>
      </c>
      <c r="AR169" s="127" t="s">
        <v>79</v>
      </c>
      <c r="AT169" s="134" t="s">
        <v>68</v>
      </c>
      <c r="AU169" s="134" t="s">
        <v>79</v>
      </c>
      <c r="AY169" s="127" t="s">
        <v>128</v>
      </c>
      <c r="BK169" s="135">
        <f>SUM(BK170:BK177)</f>
        <v>235690.8</v>
      </c>
    </row>
    <row r="170" spans="1:65" s="2" customFormat="1" ht="16.5" customHeight="1">
      <c r="A170" s="26"/>
      <c r="B170" s="138"/>
      <c r="C170" s="139" t="s">
        <v>293</v>
      </c>
      <c r="D170" s="139" t="s">
        <v>132</v>
      </c>
      <c r="E170" s="140" t="s">
        <v>211</v>
      </c>
      <c r="F170" s="141" t="s">
        <v>212</v>
      </c>
      <c r="G170" s="142" t="s">
        <v>184</v>
      </c>
      <c r="H170" s="143">
        <v>1024</v>
      </c>
      <c r="I170" s="144">
        <v>87.7</v>
      </c>
      <c r="J170" s="144">
        <f t="shared" ref="J170:J177" si="20">ROUND(I170*H170,2)</f>
        <v>89804.800000000003</v>
      </c>
      <c r="K170" s="145"/>
      <c r="L170" s="27"/>
      <c r="M170" s="146" t="s">
        <v>1</v>
      </c>
      <c r="N170" s="147" t="s">
        <v>34</v>
      </c>
      <c r="O170" s="148">
        <v>0.16</v>
      </c>
      <c r="P170" s="148">
        <f t="shared" ref="P170:P177" si="21">O170*H170</f>
        <v>163.84</v>
      </c>
      <c r="Q170" s="148">
        <v>0</v>
      </c>
      <c r="R170" s="148">
        <f t="shared" ref="R170:R177" si="22">Q170*H170</f>
        <v>0</v>
      </c>
      <c r="S170" s="148">
        <v>0</v>
      </c>
      <c r="T170" s="149">
        <f t="shared" ref="T170:T177" si="2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185</v>
      </c>
      <c r="AT170" s="150" t="s">
        <v>132</v>
      </c>
      <c r="AU170" s="150" t="s">
        <v>160</v>
      </c>
      <c r="AY170" s="14" t="s">
        <v>128</v>
      </c>
      <c r="BE170" s="151">
        <f t="shared" ref="BE170:BE177" si="24">IF(N170="základní",J170,0)</f>
        <v>89804.800000000003</v>
      </c>
      <c r="BF170" s="151">
        <f t="shared" ref="BF170:BF177" si="25">IF(N170="snížená",J170,0)</f>
        <v>0</v>
      </c>
      <c r="BG170" s="151">
        <f t="shared" ref="BG170:BG177" si="26">IF(N170="zákl. přenesená",J170,0)</f>
        <v>0</v>
      </c>
      <c r="BH170" s="151">
        <f t="shared" ref="BH170:BH177" si="27">IF(N170="sníž. přenesená",J170,0)</f>
        <v>0</v>
      </c>
      <c r="BI170" s="151">
        <f t="shared" ref="BI170:BI177" si="28">IF(N170="nulová",J170,0)</f>
        <v>0</v>
      </c>
      <c r="BJ170" s="14" t="s">
        <v>77</v>
      </c>
      <c r="BK170" s="151">
        <f t="shared" ref="BK170:BK177" si="29">ROUND(I170*H170,2)</f>
        <v>89804.800000000003</v>
      </c>
      <c r="BL170" s="14" t="s">
        <v>185</v>
      </c>
      <c r="BM170" s="150" t="s">
        <v>494</v>
      </c>
    </row>
    <row r="171" spans="1:65" s="2" customFormat="1" ht="24.2" customHeight="1">
      <c r="A171" s="26"/>
      <c r="B171" s="138"/>
      <c r="C171" s="139" t="s">
        <v>297</v>
      </c>
      <c r="D171" s="139" t="s">
        <v>132</v>
      </c>
      <c r="E171" s="140" t="s">
        <v>495</v>
      </c>
      <c r="F171" s="141" t="s">
        <v>496</v>
      </c>
      <c r="G171" s="142" t="s">
        <v>184</v>
      </c>
      <c r="H171" s="143">
        <v>1458</v>
      </c>
      <c r="I171" s="144">
        <v>58</v>
      </c>
      <c r="J171" s="144">
        <f t="shared" si="20"/>
        <v>84564</v>
      </c>
      <c r="K171" s="145"/>
      <c r="L171" s="27"/>
      <c r="M171" s="146" t="s">
        <v>1</v>
      </c>
      <c r="N171" s="147" t="s">
        <v>34</v>
      </c>
      <c r="O171" s="148">
        <v>0.11600000000000001</v>
      </c>
      <c r="P171" s="148">
        <f t="shared" si="21"/>
        <v>169.12800000000001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195</v>
      </c>
      <c r="AT171" s="150" t="s">
        <v>132</v>
      </c>
      <c r="AU171" s="150" t="s">
        <v>160</v>
      </c>
      <c r="AY171" s="14" t="s">
        <v>128</v>
      </c>
      <c r="BE171" s="151">
        <f t="shared" si="24"/>
        <v>84564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77</v>
      </c>
      <c r="BK171" s="151">
        <f t="shared" si="29"/>
        <v>84564</v>
      </c>
      <c r="BL171" s="14" t="s">
        <v>195</v>
      </c>
      <c r="BM171" s="150" t="s">
        <v>497</v>
      </c>
    </row>
    <row r="172" spans="1:65" s="2" customFormat="1" ht="24.2" customHeight="1">
      <c r="A172" s="26"/>
      <c r="B172" s="138"/>
      <c r="C172" s="139" t="s">
        <v>498</v>
      </c>
      <c r="D172" s="139" t="s">
        <v>132</v>
      </c>
      <c r="E172" s="140" t="s">
        <v>499</v>
      </c>
      <c r="F172" s="141" t="s">
        <v>500</v>
      </c>
      <c r="G172" s="142" t="s">
        <v>184</v>
      </c>
      <c r="H172" s="143">
        <v>315</v>
      </c>
      <c r="I172" s="144">
        <v>45</v>
      </c>
      <c r="J172" s="144">
        <f t="shared" si="20"/>
        <v>14175</v>
      </c>
      <c r="K172" s="145"/>
      <c r="L172" s="27"/>
      <c r="M172" s="146" t="s">
        <v>1</v>
      </c>
      <c r="N172" s="147" t="s">
        <v>34</v>
      </c>
      <c r="O172" s="148">
        <v>0.09</v>
      </c>
      <c r="P172" s="148">
        <f t="shared" si="21"/>
        <v>28.349999999999998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195</v>
      </c>
      <c r="AT172" s="150" t="s">
        <v>132</v>
      </c>
      <c r="AU172" s="150" t="s">
        <v>160</v>
      </c>
      <c r="AY172" s="14" t="s">
        <v>128</v>
      </c>
      <c r="BE172" s="151">
        <f t="shared" si="24"/>
        <v>14175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77</v>
      </c>
      <c r="BK172" s="151">
        <f t="shared" si="29"/>
        <v>14175</v>
      </c>
      <c r="BL172" s="14" t="s">
        <v>195</v>
      </c>
      <c r="BM172" s="150" t="s">
        <v>501</v>
      </c>
    </row>
    <row r="173" spans="1:65" s="2" customFormat="1" ht="44.25" customHeight="1">
      <c r="A173" s="26"/>
      <c r="B173" s="138"/>
      <c r="C173" s="139" t="s">
        <v>502</v>
      </c>
      <c r="D173" s="139" t="s">
        <v>132</v>
      </c>
      <c r="E173" s="140" t="s">
        <v>503</v>
      </c>
      <c r="F173" s="141" t="s">
        <v>504</v>
      </c>
      <c r="G173" s="142" t="s">
        <v>184</v>
      </c>
      <c r="H173" s="143">
        <v>210</v>
      </c>
      <c r="I173" s="144">
        <v>11.8</v>
      </c>
      <c r="J173" s="144">
        <f t="shared" si="20"/>
        <v>2478</v>
      </c>
      <c r="K173" s="145"/>
      <c r="L173" s="27"/>
      <c r="M173" s="146" t="s">
        <v>1</v>
      </c>
      <c r="N173" s="147" t="s">
        <v>34</v>
      </c>
      <c r="O173" s="148">
        <v>2.8000000000000001E-2</v>
      </c>
      <c r="P173" s="148">
        <f t="shared" si="21"/>
        <v>5.88</v>
      </c>
      <c r="Q173" s="148">
        <v>0</v>
      </c>
      <c r="R173" s="148">
        <f t="shared" si="22"/>
        <v>0</v>
      </c>
      <c r="S173" s="148">
        <v>4.8000000000000001E-4</v>
      </c>
      <c r="T173" s="149">
        <f t="shared" si="23"/>
        <v>0.1008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195</v>
      </c>
      <c r="AT173" s="150" t="s">
        <v>132</v>
      </c>
      <c r="AU173" s="150" t="s">
        <v>160</v>
      </c>
      <c r="AY173" s="14" t="s">
        <v>128</v>
      </c>
      <c r="BE173" s="151">
        <f t="shared" si="24"/>
        <v>2478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77</v>
      </c>
      <c r="BK173" s="151">
        <f t="shared" si="29"/>
        <v>2478</v>
      </c>
      <c r="BL173" s="14" t="s">
        <v>195</v>
      </c>
      <c r="BM173" s="150" t="s">
        <v>505</v>
      </c>
    </row>
    <row r="174" spans="1:65" s="2" customFormat="1" ht="49.15" customHeight="1">
      <c r="A174" s="26"/>
      <c r="B174" s="138"/>
      <c r="C174" s="139" t="s">
        <v>8</v>
      </c>
      <c r="D174" s="139" t="s">
        <v>132</v>
      </c>
      <c r="E174" s="140" t="s">
        <v>506</v>
      </c>
      <c r="F174" s="141" t="s">
        <v>507</v>
      </c>
      <c r="G174" s="142" t="s">
        <v>184</v>
      </c>
      <c r="H174" s="143">
        <v>990</v>
      </c>
      <c r="I174" s="144">
        <v>25.2</v>
      </c>
      <c r="J174" s="144">
        <f t="shared" si="20"/>
        <v>24948</v>
      </c>
      <c r="K174" s="145"/>
      <c r="L174" s="27"/>
      <c r="M174" s="146" t="s">
        <v>1</v>
      </c>
      <c r="N174" s="147" t="s">
        <v>34</v>
      </c>
      <c r="O174" s="148">
        <v>0.06</v>
      </c>
      <c r="P174" s="148">
        <f t="shared" si="21"/>
        <v>59.4</v>
      </c>
      <c r="Q174" s="148">
        <v>0</v>
      </c>
      <c r="R174" s="148">
        <f t="shared" si="22"/>
        <v>0</v>
      </c>
      <c r="S174" s="148">
        <v>1.6000000000000001E-3</v>
      </c>
      <c r="T174" s="149">
        <f t="shared" si="23"/>
        <v>1.5840000000000001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195</v>
      </c>
      <c r="AT174" s="150" t="s">
        <v>132</v>
      </c>
      <c r="AU174" s="150" t="s">
        <v>160</v>
      </c>
      <c r="AY174" s="14" t="s">
        <v>128</v>
      </c>
      <c r="BE174" s="151">
        <f t="shared" si="24"/>
        <v>24948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77</v>
      </c>
      <c r="BK174" s="151">
        <f t="shared" si="29"/>
        <v>24948</v>
      </c>
      <c r="BL174" s="14" t="s">
        <v>195</v>
      </c>
      <c r="BM174" s="150" t="s">
        <v>508</v>
      </c>
    </row>
    <row r="175" spans="1:65" s="2" customFormat="1" ht="24.2" customHeight="1">
      <c r="A175" s="26"/>
      <c r="B175" s="138"/>
      <c r="C175" s="139" t="s">
        <v>509</v>
      </c>
      <c r="D175" s="139" t="s">
        <v>132</v>
      </c>
      <c r="E175" s="140" t="s">
        <v>510</v>
      </c>
      <c r="F175" s="141" t="s">
        <v>511</v>
      </c>
      <c r="G175" s="142" t="s">
        <v>190</v>
      </c>
      <c r="H175" s="143">
        <v>1</v>
      </c>
      <c r="I175" s="144">
        <v>296</v>
      </c>
      <c r="J175" s="144">
        <f t="shared" si="20"/>
        <v>296</v>
      </c>
      <c r="K175" s="145"/>
      <c r="L175" s="27"/>
      <c r="M175" s="146" t="s">
        <v>1</v>
      </c>
      <c r="N175" s="147" t="s">
        <v>34</v>
      </c>
      <c r="O175" s="148">
        <v>0.70499999999999996</v>
      </c>
      <c r="P175" s="148">
        <f t="shared" si="21"/>
        <v>0.70499999999999996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195</v>
      </c>
      <c r="AT175" s="150" t="s">
        <v>132</v>
      </c>
      <c r="AU175" s="150" t="s">
        <v>160</v>
      </c>
      <c r="AY175" s="14" t="s">
        <v>128</v>
      </c>
      <c r="BE175" s="151">
        <f t="shared" si="24"/>
        <v>296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77</v>
      </c>
      <c r="BK175" s="151">
        <f t="shared" si="29"/>
        <v>296</v>
      </c>
      <c r="BL175" s="14" t="s">
        <v>195</v>
      </c>
      <c r="BM175" s="150" t="s">
        <v>512</v>
      </c>
    </row>
    <row r="176" spans="1:65" s="2" customFormat="1" ht="37.9" customHeight="1">
      <c r="A176" s="26"/>
      <c r="B176" s="138"/>
      <c r="C176" s="139" t="s">
        <v>195</v>
      </c>
      <c r="D176" s="139" t="s">
        <v>132</v>
      </c>
      <c r="E176" s="140" t="s">
        <v>513</v>
      </c>
      <c r="F176" s="141" t="s">
        <v>514</v>
      </c>
      <c r="G176" s="142" t="s">
        <v>190</v>
      </c>
      <c r="H176" s="143">
        <v>35</v>
      </c>
      <c r="I176" s="144">
        <v>237</v>
      </c>
      <c r="J176" s="144">
        <f t="shared" si="20"/>
        <v>8295</v>
      </c>
      <c r="K176" s="145"/>
      <c r="L176" s="27"/>
      <c r="M176" s="146" t="s">
        <v>1</v>
      </c>
      <c r="N176" s="147" t="s">
        <v>34</v>
      </c>
      <c r="O176" s="148">
        <v>0.36</v>
      </c>
      <c r="P176" s="148">
        <f t="shared" si="21"/>
        <v>12.6</v>
      </c>
      <c r="Q176" s="148">
        <v>0</v>
      </c>
      <c r="R176" s="148">
        <f t="shared" si="22"/>
        <v>0</v>
      </c>
      <c r="S176" s="148">
        <v>7.4999999999999997E-3</v>
      </c>
      <c r="T176" s="149">
        <f t="shared" si="23"/>
        <v>0.26250000000000001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195</v>
      </c>
      <c r="AT176" s="150" t="s">
        <v>132</v>
      </c>
      <c r="AU176" s="150" t="s">
        <v>160</v>
      </c>
      <c r="AY176" s="14" t="s">
        <v>128</v>
      </c>
      <c r="BE176" s="151">
        <f t="shared" si="24"/>
        <v>8295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77</v>
      </c>
      <c r="BK176" s="151">
        <f t="shared" si="29"/>
        <v>8295</v>
      </c>
      <c r="BL176" s="14" t="s">
        <v>195</v>
      </c>
      <c r="BM176" s="150" t="s">
        <v>515</v>
      </c>
    </row>
    <row r="177" spans="1:65" s="2" customFormat="1" ht="24.2" customHeight="1">
      <c r="A177" s="26"/>
      <c r="B177" s="138"/>
      <c r="C177" s="139" t="s">
        <v>356</v>
      </c>
      <c r="D177" s="139" t="s">
        <v>132</v>
      </c>
      <c r="E177" s="140" t="s">
        <v>516</v>
      </c>
      <c r="F177" s="141" t="s">
        <v>517</v>
      </c>
      <c r="G177" s="142" t="s">
        <v>190</v>
      </c>
      <c r="H177" s="143">
        <v>35</v>
      </c>
      <c r="I177" s="144">
        <v>318</v>
      </c>
      <c r="J177" s="144">
        <f t="shared" si="20"/>
        <v>11130</v>
      </c>
      <c r="K177" s="145"/>
      <c r="L177" s="27"/>
      <c r="M177" s="146" t="s">
        <v>1</v>
      </c>
      <c r="N177" s="147" t="s">
        <v>34</v>
      </c>
      <c r="O177" s="148">
        <v>0.71799999999999997</v>
      </c>
      <c r="P177" s="148">
        <f t="shared" si="21"/>
        <v>25.13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195</v>
      </c>
      <c r="AT177" s="150" t="s">
        <v>132</v>
      </c>
      <c r="AU177" s="150" t="s">
        <v>160</v>
      </c>
      <c r="AY177" s="14" t="s">
        <v>128</v>
      </c>
      <c r="BE177" s="151">
        <f t="shared" si="24"/>
        <v>11130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77</v>
      </c>
      <c r="BK177" s="151">
        <f t="shared" si="29"/>
        <v>11130</v>
      </c>
      <c r="BL177" s="14" t="s">
        <v>195</v>
      </c>
      <c r="BM177" s="150" t="s">
        <v>518</v>
      </c>
    </row>
    <row r="178" spans="1:65" s="12" customFormat="1" ht="20.85" customHeight="1">
      <c r="B178" s="126"/>
      <c r="D178" s="127" t="s">
        <v>68</v>
      </c>
      <c r="E178" s="136" t="s">
        <v>202</v>
      </c>
      <c r="F178" s="136" t="s">
        <v>203</v>
      </c>
      <c r="J178" s="137">
        <f>BK178</f>
        <v>94645.2</v>
      </c>
      <c r="L178" s="126"/>
      <c r="M178" s="130"/>
      <c r="N178" s="131"/>
      <c r="O178" s="131"/>
      <c r="P178" s="132">
        <f>SUM(P179:P184)</f>
        <v>197.06700000000004</v>
      </c>
      <c r="Q178" s="131"/>
      <c r="R178" s="132">
        <f>SUM(R179:R184)</f>
        <v>0</v>
      </c>
      <c r="S178" s="131"/>
      <c r="T178" s="133">
        <f>SUM(T179:T184)</f>
        <v>0</v>
      </c>
      <c r="AR178" s="127" t="s">
        <v>160</v>
      </c>
      <c r="AT178" s="134" t="s">
        <v>68</v>
      </c>
      <c r="AU178" s="134" t="s">
        <v>79</v>
      </c>
      <c r="AY178" s="127" t="s">
        <v>128</v>
      </c>
      <c r="BK178" s="135">
        <f>SUM(BK179:BK184)</f>
        <v>94645.2</v>
      </c>
    </row>
    <row r="179" spans="1:65" s="2" customFormat="1" ht="37.9" customHeight="1">
      <c r="A179" s="26"/>
      <c r="B179" s="138"/>
      <c r="C179" s="139" t="s">
        <v>363</v>
      </c>
      <c r="D179" s="139" t="s">
        <v>132</v>
      </c>
      <c r="E179" s="140" t="s">
        <v>519</v>
      </c>
      <c r="F179" s="141" t="s">
        <v>520</v>
      </c>
      <c r="G179" s="142" t="s">
        <v>190</v>
      </c>
      <c r="H179" s="143">
        <v>288</v>
      </c>
      <c r="I179" s="144">
        <v>49.4</v>
      </c>
      <c r="J179" s="144">
        <f t="shared" ref="J179:J184" si="30">ROUND(I179*H179,2)</f>
        <v>14227.2</v>
      </c>
      <c r="K179" s="145"/>
      <c r="L179" s="27"/>
      <c r="M179" s="146" t="s">
        <v>1</v>
      </c>
      <c r="N179" s="147" t="s">
        <v>34</v>
      </c>
      <c r="O179" s="148">
        <v>9.9000000000000005E-2</v>
      </c>
      <c r="P179" s="148">
        <f t="shared" ref="P179:P184" si="31">O179*H179</f>
        <v>28.512</v>
      </c>
      <c r="Q179" s="148">
        <v>0</v>
      </c>
      <c r="R179" s="148">
        <f t="shared" ref="R179:R184" si="32">Q179*H179</f>
        <v>0</v>
      </c>
      <c r="S179" s="148">
        <v>0</v>
      </c>
      <c r="T179" s="149">
        <f t="shared" ref="T179:T184" si="3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195</v>
      </c>
      <c r="AT179" s="150" t="s">
        <v>132</v>
      </c>
      <c r="AU179" s="150" t="s">
        <v>160</v>
      </c>
      <c r="AY179" s="14" t="s">
        <v>128</v>
      </c>
      <c r="BE179" s="151">
        <f t="shared" ref="BE179:BE184" si="34">IF(N179="základní",J179,0)</f>
        <v>14227.2</v>
      </c>
      <c r="BF179" s="151">
        <f t="shared" ref="BF179:BF184" si="35">IF(N179="snížená",J179,0)</f>
        <v>0</v>
      </c>
      <c r="BG179" s="151">
        <f t="shared" ref="BG179:BG184" si="36">IF(N179="zákl. přenesená",J179,0)</f>
        <v>0</v>
      </c>
      <c r="BH179" s="151">
        <f t="shared" ref="BH179:BH184" si="37">IF(N179="sníž. přenesená",J179,0)</f>
        <v>0</v>
      </c>
      <c r="BI179" s="151">
        <f t="shared" ref="BI179:BI184" si="38">IF(N179="nulová",J179,0)</f>
        <v>0</v>
      </c>
      <c r="BJ179" s="14" t="s">
        <v>77</v>
      </c>
      <c r="BK179" s="151">
        <f t="shared" ref="BK179:BK184" si="39">ROUND(I179*H179,2)</f>
        <v>14227.2</v>
      </c>
      <c r="BL179" s="14" t="s">
        <v>195</v>
      </c>
      <c r="BM179" s="150" t="s">
        <v>521</v>
      </c>
    </row>
    <row r="180" spans="1:65" s="2" customFormat="1" ht="21.75" customHeight="1">
      <c r="A180" s="26"/>
      <c r="B180" s="138"/>
      <c r="C180" s="139" t="s">
        <v>187</v>
      </c>
      <c r="D180" s="139" t="s">
        <v>132</v>
      </c>
      <c r="E180" s="140" t="s">
        <v>522</v>
      </c>
      <c r="F180" s="141" t="s">
        <v>523</v>
      </c>
      <c r="G180" s="142" t="s">
        <v>190</v>
      </c>
      <c r="H180" s="143">
        <v>1</v>
      </c>
      <c r="I180" s="144">
        <v>159</v>
      </c>
      <c r="J180" s="144">
        <f t="shared" si="30"/>
        <v>159</v>
      </c>
      <c r="K180" s="145"/>
      <c r="L180" s="27"/>
      <c r="M180" s="146" t="s">
        <v>1</v>
      </c>
      <c r="N180" s="147" t="s">
        <v>34</v>
      </c>
      <c r="O180" s="148">
        <v>0.318</v>
      </c>
      <c r="P180" s="148">
        <f t="shared" si="31"/>
        <v>0.318</v>
      </c>
      <c r="Q180" s="148">
        <v>0</v>
      </c>
      <c r="R180" s="148">
        <f t="shared" si="32"/>
        <v>0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185</v>
      </c>
      <c r="AT180" s="150" t="s">
        <v>132</v>
      </c>
      <c r="AU180" s="150" t="s">
        <v>160</v>
      </c>
      <c r="AY180" s="14" t="s">
        <v>128</v>
      </c>
      <c r="BE180" s="151">
        <f t="shared" si="34"/>
        <v>159</v>
      </c>
      <c r="BF180" s="151">
        <f t="shared" si="35"/>
        <v>0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77</v>
      </c>
      <c r="BK180" s="151">
        <f t="shared" si="39"/>
        <v>159</v>
      </c>
      <c r="BL180" s="14" t="s">
        <v>185</v>
      </c>
      <c r="BM180" s="150" t="s">
        <v>524</v>
      </c>
    </row>
    <row r="181" spans="1:65" s="2" customFormat="1" ht="16.5" customHeight="1">
      <c r="A181" s="26"/>
      <c r="B181" s="138"/>
      <c r="C181" s="139" t="s">
        <v>250</v>
      </c>
      <c r="D181" s="139" t="s">
        <v>132</v>
      </c>
      <c r="E181" s="140" t="s">
        <v>525</v>
      </c>
      <c r="F181" s="141" t="s">
        <v>526</v>
      </c>
      <c r="G181" s="142" t="s">
        <v>190</v>
      </c>
      <c r="H181" s="143">
        <v>31</v>
      </c>
      <c r="I181" s="144">
        <v>322</v>
      </c>
      <c r="J181" s="144">
        <f t="shared" si="30"/>
        <v>9982</v>
      </c>
      <c r="K181" s="145"/>
      <c r="L181" s="27"/>
      <c r="M181" s="146" t="s">
        <v>1</v>
      </c>
      <c r="N181" s="147" t="s">
        <v>34</v>
      </c>
      <c r="O181" s="148">
        <v>0.71699999999999997</v>
      </c>
      <c r="P181" s="148">
        <f t="shared" si="31"/>
        <v>22.227</v>
      </c>
      <c r="Q181" s="148">
        <v>0</v>
      </c>
      <c r="R181" s="148">
        <f t="shared" si="32"/>
        <v>0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185</v>
      </c>
      <c r="AT181" s="150" t="s">
        <v>132</v>
      </c>
      <c r="AU181" s="150" t="s">
        <v>160</v>
      </c>
      <c r="AY181" s="14" t="s">
        <v>128</v>
      </c>
      <c r="BE181" s="151">
        <f t="shared" si="34"/>
        <v>9982</v>
      </c>
      <c r="BF181" s="151">
        <f t="shared" si="35"/>
        <v>0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77</v>
      </c>
      <c r="BK181" s="151">
        <f t="shared" si="39"/>
        <v>9982</v>
      </c>
      <c r="BL181" s="14" t="s">
        <v>185</v>
      </c>
      <c r="BM181" s="150" t="s">
        <v>527</v>
      </c>
    </row>
    <row r="182" spans="1:65" s="2" customFormat="1" ht="24.2" customHeight="1">
      <c r="A182" s="26"/>
      <c r="B182" s="138"/>
      <c r="C182" s="139" t="s">
        <v>7</v>
      </c>
      <c r="D182" s="139" t="s">
        <v>132</v>
      </c>
      <c r="E182" s="140" t="s">
        <v>528</v>
      </c>
      <c r="F182" s="141" t="s">
        <v>529</v>
      </c>
      <c r="G182" s="142" t="s">
        <v>190</v>
      </c>
      <c r="H182" s="143">
        <v>31</v>
      </c>
      <c r="I182" s="144">
        <v>1620</v>
      </c>
      <c r="J182" s="144">
        <f t="shared" si="30"/>
        <v>50220</v>
      </c>
      <c r="K182" s="145"/>
      <c r="L182" s="27"/>
      <c r="M182" s="146" t="s">
        <v>1</v>
      </c>
      <c r="N182" s="147" t="s">
        <v>34</v>
      </c>
      <c r="O182" s="148">
        <v>3.27</v>
      </c>
      <c r="P182" s="148">
        <f t="shared" si="31"/>
        <v>101.37</v>
      </c>
      <c r="Q182" s="148">
        <v>0</v>
      </c>
      <c r="R182" s="148">
        <f t="shared" si="32"/>
        <v>0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185</v>
      </c>
      <c r="AT182" s="150" t="s">
        <v>132</v>
      </c>
      <c r="AU182" s="150" t="s">
        <v>160</v>
      </c>
      <c r="AY182" s="14" t="s">
        <v>128</v>
      </c>
      <c r="BE182" s="151">
        <f t="shared" si="34"/>
        <v>50220</v>
      </c>
      <c r="BF182" s="151">
        <f t="shared" si="35"/>
        <v>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77</v>
      </c>
      <c r="BK182" s="151">
        <f t="shared" si="39"/>
        <v>50220</v>
      </c>
      <c r="BL182" s="14" t="s">
        <v>185</v>
      </c>
      <c r="BM182" s="150" t="s">
        <v>530</v>
      </c>
    </row>
    <row r="183" spans="1:65" s="2" customFormat="1" ht="16.5" customHeight="1">
      <c r="A183" s="26"/>
      <c r="B183" s="138"/>
      <c r="C183" s="139" t="s">
        <v>242</v>
      </c>
      <c r="D183" s="139" t="s">
        <v>132</v>
      </c>
      <c r="E183" s="140" t="s">
        <v>531</v>
      </c>
      <c r="F183" s="141" t="s">
        <v>532</v>
      </c>
      <c r="G183" s="142" t="s">
        <v>190</v>
      </c>
      <c r="H183" s="143">
        <v>31</v>
      </c>
      <c r="I183" s="144">
        <v>454</v>
      </c>
      <c r="J183" s="144">
        <f t="shared" si="30"/>
        <v>14074</v>
      </c>
      <c r="K183" s="145"/>
      <c r="L183" s="27"/>
      <c r="M183" s="146" t="s">
        <v>1</v>
      </c>
      <c r="N183" s="147" t="s">
        <v>34</v>
      </c>
      <c r="O183" s="148">
        <v>1.01</v>
      </c>
      <c r="P183" s="148">
        <f t="shared" si="31"/>
        <v>31.31</v>
      </c>
      <c r="Q183" s="148">
        <v>0</v>
      </c>
      <c r="R183" s="148">
        <f t="shared" si="32"/>
        <v>0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185</v>
      </c>
      <c r="AT183" s="150" t="s">
        <v>132</v>
      </c>
      <c r="AU183" s="150" t="s">
        <v>160</v>
      </c>
      <c r="AY183" s="14" t="s">
        <v>128</v>
      </c>
      <c r="BE183" s="151">
        <f t="shared" si="34"/>
        <v>14074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77</v>
      </c>
      <c r="BK183" s="151">
        <f t="shared" si="39"/>
        <v>14074</v>
      </c>
      <c r="BL183" s="14" t="s">
        <v>185</v>
      </c>
      <c r="BM183" s="150" t="s">
        <v>533</v>
      </c>
    </row>
    <row r="184" spans="1:65" s="2" customFormat="1" ht="16.5" customHeight="1">
      <c r="A184" s="26"/>
      <c r="B184" s="138"/>
      <c r="C184" s="139" t="s">
        <v>246</v>
      </c>
      <c r="D184" s="139" t="s">
        <v>132</v>
      </c>
      <c r="E184" s="140" t="s">
        <v>534</v>
      </c>
      <c r="F184" s="141" t="s">
        <v>535</v>
      </c>
      <c r="G184" s="142" t="s">
        <v>190</v>
      </c>
      <c r="H184" s="143">
        <v>31</v>
      </c>
      <c r="I184" s="144">
        <v>193</v>
      </c>
      <c r="J184" s="144">
        <f t="shared" si="30"/>
        <v>5983</v>
      </c>
      <c r="K184" s="145"/>
      <c r="L184" s="27"/>
      <c r="M184" s="146" t="s">
        <v>1</v>
      </c>
      <c r="N184" s="147" t="s">
        <v>34</v>
      </c>
      <c r="O184" s="148">
        <v>0.43</v>
      </c>
      <c r="P184" s="148">
        <f t="shared" si="31"/>
        <v>13.33</v>
      </c>
      <c r="Q184" s="148">
        <v>0</v>
      </c>
      <c r="R184" s="148">
        <f t="shared" si="32"/>
        <v>0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185</v>
      </c>
      <c r="AT184" s="150" t="s">
        <v>132</v>
      </c>
      <c r="AU184" s="150" t="s">
        <v>160</v>
      </c>
      <c r="AY184" s="14" t="s">
        <v>128</v>
      </c>
      <c r="BE184" s="151">
        <f t="shared" si="34"/>
        <v>5983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77</v>
      </c>
      <c r="BK184" s="151">
        <f t="shared" si="39"/>
        <v>5983</v>
      </c>
      <c r="BL184" s="14" t="s">
        <v>185</v>
      </c>
      <c r="BM184" s="150" t="s">
        <v>536</v>
      </c>
    </row>
    <row r="185" spans="1:65" s="12" customFormat="1" ht="25.9" customHeight="1">
      <c r="B185" s="126"/>
      <c r="D185" s="127" t="s">
        <v>68</v>
      </c>
      <c r="E185" s="128" t="s">
        <v>537</v>
      </c>
      <c r="F185" s="128" t="s">
        <v>538</v>
      </c>
      <c r="J185" s="129">
        <f>BK185</f>
        <v>127000</v>
      </c>
      <c r="L185" s="126"/>
      <c r="M185" s="130"/>
      <c r="N185" s="131"/>
      <c r="O185" s="131"/>
      <c r="P185" s="132">
        <f>P186</f>
        <v>0</v>
      </c>
      <c r="Q185" s="131"/>
      <c r="R185" s="132">
        <f>R186</f>
        <v>0</v>
      </c>
      <c r="S185" s="131"/>
      <c r="T185" s="133">
        <f>T186</f>
        <v>0</v>
      </c>
      <c r="AR185" s="127" t="s">
        <v>160</v>
      </c>
      <c r="AT185" s="134" t="s">
        <v>68</v>
      </c>
      <c r="AU185" s="134" t="s">
        <v>69</v>
      </c>
      <c r="AY185" s="127" t="s">
        <v>128</v>
      </c>
      <c r="BK185" s="135">
        <f>BK186</f>
        <v>127000</v>
      </c>
    </row>
    <row r="186" spans="1:65" s="12" customFormat="1" ht="22.9" customHeight="1">
      <c r="B186" s="126"/>
      <c r="D186" s="127" t="s">
        <v>68</v>
      </c>
      <c r="E186" s="136" t="s">
        <v>332</v>
      </c>
      <c r="F186" s="136" t="s">
        <v>539</v>
      </c>
      <c r="J186" s="137">
        <f>BK186</f>
        <v>127000</v>
      </c>
      <c r="L186" s="126"/>
      <c r="M186" s="130"/>
      <c r="N186" s="131"/>
      <c r="O186" s="131"/>
      <c r="P186" s="132">
        <f>P187</f>
        <v>0</v>
      </c>
      <c r="Q186" s="131"/>
      <c r="R186" s="132">
        <f>R187</f>
        <v>0</v>
      </c>
      <c r="S186" s="131"/>
      <c r="T186" s="133">
        <f>T187</f>
        <v>0</v>
      </c>
      <c r="AR186" s="127" t="s">
        <v>160</v>
      </c>
      <c r="AT186" s="134" t="s">
        <v>68</v>
      </c>
      <c r="AU186" s="134" t="s">
        <v>77</v>
      </c>
      <c r="AY186" s="127" t="s">
        <v>128</v>
      </c>
      <c r="BK186" s="135">
        <f>BK187</f>
        <v>127000</v>
      </c>
    </row>
    <row r="187" spans="1:65" s="12" customFormat="1" ht="20.85" customHeight="1">
      <c r="B187" s="126"/>
      <c r="D187" s="127" t="s">
        <v>68</v>
      </c>
      <c r="E187" s="136" t="s">
        <v>334</v>
      </c>
      <c r="F187" s="136" t="s">
        <v>335</v>
      </c>
      <c r="J187" s="137">
        <f>BK187</f>
        <v>127000</v>
      </c>
      <c r="L187" s="126"/>
      <c r="M187" s="130"/>
      <c r="N187" s="131"/>
      <c r="O187" s="131"/>
      <c r="P187" s="132">
        <f>SUM(P188:P190)</f>
        <v>0</v>
      </c>
      <c r="Q187" s="131"/>
      <c r="R187" s="132">
        <f>SUM(R188:R190)</f>
        <v>0</v>
      </c>
      <c r="S187" s="131"/>
      <c r="T187" s="133">
        <f>SUM(T188:T190)</f>
        <v>0</v>
      </c>
      <c r="AR187" s="127" t="s">
        <v>160</v>
      </c>
      <c r="AT187" s="134" t="s">
        <v>68</v>
      </c>
      <c r="AU187" s="134" t="s">
        <v>79</v>
      </c>
      <c r="AY187" s="127" t="s">
        <v>128</v>
      </c>
      <c r="BK187" s="135">
        <f>SUM(BK188:BK190)</f>
        <v>127000</v>
      </c>
    </row>
    <row r="188" spans="1:65" s="2" customFormat="1" ht="16.5" customHeight="1">
      <c r="A188" s="26"/>
      <c r="B188" s="138"/>
      <c r="C188" s="139" t="s">
        <v>540</v>
      </c>
      <c r="D188" s="139" t="s">
        <v>132</v>
      </c>
      <c r="E188" s="140" t="s">
        <v>342</v>
      </c>
      <c r="F188" s="141" t="s">
        <v>343</v>
      </c>
      <c r="G188" s="142" t="s">
        <v>158</v>
      </c>
      <c r="H188" s="143">
        <v>1</v>
      </c>
      <c r="I188" s="144">
        <v>25000</v>
      </c>
      <c r="J188" s="144">
        <f>ROUND(I188*H188,2)</f>
        <v>25000</v>
      </c>
      <c r="K188" s="145"/>
      <c r="L188" s="27"/>
      <c r="M188" s="146" t="s">
        <v>1</v>
      </c>
      <c r="N188" s="147" t="s">
        <v>34</v>
      </c>
      <c r="O188" s="148">
        <v>0</v>
      </c>
      <c r="P188" s="148">
        <f>O188*H188</f>
        <v>0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339</v>
      </c>
      <c r="AT188" s="150" t="s">
        <v>132</v>
      </c>
      <c r="AU188" s="150" t="s">
        <v>160</v>
      </c>
      <c r="AY188" s="14" t="s">
        <v>128</v>
      </c>
      <c r="BE188" s="151">
        <f>IF(N188="základní",J188,0)</f>
        <v>25000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4" t="s">
        <v>77</v>
      </c>
      <c r="BK188" s="151">
        <f>ROUND(I188*H188,2)</f>
        <v>25000</v>
      </c>
      <c r="BL188" s="14" t="s">
        <v>339</v>
      </c>
      <c r="BM188" s="150" t="s">
        <v>541</v>
      </c>
    </row>
    <row r="189" spans="1:65" s="2" customFormat="1" ht="16.5" customHeight="1">
      <c r="A189" s="26"/>
      <c r="B189" s="138"/>
      <c r="C189" s="139" t="s">
        <v>210</v>
      </c>
      <c r="D189" s="139" t="s">
        <v>132</v>
      </c>
      <c r="E189" s="140" t="s">
        <v>346</v>
      </c>
      <c r="F189" s="141" t="s">
        <v>347</v>
      </c>
      <c r="G189" s="142" t="s">
        <v>158</v>
      </c>
      <c r="H189" s="143">
        <v>1</v>
      </c>
      <c r="I189" s="144">
        <v>78000</v>
      </c>
      <c r="J189" s="144">
        <f>ROUND(I189*H189,2)</f>
        <v>78000</v>
      </c>
      <c r="K189" s="145"/>
      <c r="L189" s="27"/>
      <c r="M189" s="146" t="s">
        <v>1</v>
      </c>
      <c r="N189" s="147" t="s">
        <v>34</v>
      </c>
      <c r="O189" s="148">
        <v>0</v>
      </c>
      <c r="P189" s="148">
        <f>O189*H189</f>
        <v>0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339</v>
      </c>
      <c r="AT189" s="150" t="s">
        <v>132</v>
      </c>
      <c r="AU189" s="150" t="s">
        <v>160</v>
      </c>
      <c r="AY189" s="14" t="s">
        <v>128</v>
      </c>
      <c r="BE189" s="151">
        <f>IF(N189="základní",J189,0)</f>
        <v>78000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4" t="s">
        <v>77</v>
      </c>
      <c r="BK189" s="151">
        <f>ROUND(I189*H189,2)</f>
        <v>78000</v>
      </c>
      <c r="BL189" s="14" t="s">
        <v>339</v>
      </c>
      <c r="BM189" s="150" t="s">
        <v>542</v>
      </c>
    </row>
    <row r="190" spans="1:65" s="2" customFormat="1" ht="16.5" customHeight="1">
      <c r="A190" s="26"/>
      <c r="B190" s="138"/>
      <c r="C190" s="139" t="s">
        <v>324</v>
      </c>
      <c r="D190" s="139" t="s">
        <v>132</v>
      </c>
      <c r="E190" s="140" t="s">
        <v>350</v>
      </c>
      <c r="F190" s="141" t="s">
        <v>351</v>
      </c>
      <c r="G190" s="142" t="s">
        <v>352</v>
      </c>
      <c r="H190" s="143">
        <v>1</v>
      </c>
      <c r="I190" s="144">
        <v>24000</v>
      </c>
      <c r="J190" s="144">
        <f>ROUND(I190*H190,2)</f>
        <v>24000</v>
      </c>
      <c r="K190" s="145"/>
      <c r="L190" s="27"/>
      <c r="M190" s="162" t="s">
        <v>1</v>
      </c>
      <c r="N190" s="163" t="s">
        <v>34</v>
      </c>
      <c r="O190" s="164">
        <v>0</v>
      </c>
      <c r="P190" s="164">
        <f>O190*H190</f>
        <v>0</v>
      </c>
      <c r="Q190" s="164">
        <v>0</v>
      </c>
      <c r="R190" s="164">
        <f>Q190*H190</f>
        <v>0</v>
      </c>
      <c r="S190" s="164">
        <v>0</v>
      </c>
      <c r="T190" s="165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339</v>
      </c>
      <c r="AT190" s="150" t="s">
        <v>132</v>
      </c>
      <c r="AU190" s="150" t="s">
        <v>160</v>
      </c>
      <c r="AY190" s="14" t="s">
        <v>128</v>
      </c>
      <c r="BE190" s="151">
        <f>IF(N190="základní",J190,0)</f>
        <v>24000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4" t="s">
        <v>77</v>
      </c>
      <c r="BK190" s="151">
        <f>ROUND(I190*H190,2)</f>
        <v>24000</v>
      </c>
      <c r="BL190" s="14" t="s">
        <v>339</v>
      </c>
      <c r="BM190" s="150" t="s">
        <v>543</v>
      </c>
    </row>
    <row r="191" spans="1:65" s="2" customFormat="1" ht="6.95" customHeight="1">
      <c r="A191" s="26"/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27"/>
      <c r="M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</row>
  </sheetData>
  <autoFilter ref="C128:K190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03196E5575E84B9EA50AE025BB3F17" ma:contentTypeVersion="17" ma:contentTypeDescription="Vytvoří nový dokument" ma:contentTypeScope="" ma:versionID="e1eaad430448f103d6184c28581e9c1b">
  <xsd:schema xmlns:xsd="http://www.w3.org/2001/XMLSchema" xmlns:xs="http://www.w3.org/2001/XMLSchema" xmlns:p="http://schemas.microsoft.com/office/2006/metadata/properties" xmlns:ns2="b3b258f7-db3d-48a0-b7dd-a6b68253d4ce" xmlns:ns3="3e9514f3-7e4a-4181-b5fd-d307dd77823b" targetNamespace="http://schemas.microsoft.com/office/2006/metadata/properties" ma:root="true" ma:fieldsID="398b7b6ee8243d704e1fd8f7ac2c5df7" ns2:_="" ns3:_="">
    <xsd:import namespace="b3b258f7-db3d-48a0-b7dd-a6b68253d4ce"/>
    <xsd:import namespace="3e9514f3-7e4a-4181-b5fd-d307dd77823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b258f7-db3d-48a0-b7dd-a6b68253d4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69fff2e3-c9c7-4048-aaa2-270589bafa3f}" ma:internalName="TaxCatchAll" ma:showField="CatchAllData" ma:web="b3b258f7-db3d-48a0-b7dd-a6b68253d4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514f3-7e4a-4181-b5fd-d307dd778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6b66427-5c3e-4fed-8ed0-72c0a216ed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17A6A8-73E3-43D3-8D72-FBAC416458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F5DA4C-45A4-4221-9648-14BBA17A72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b258f7-db3d-48a0-b7dd-a6b68253d4ce"/>
    <ds:schemaRef ds:uri="3e9514f3-7e4a-4181-b5fd-d307dd7782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IO2 - Rozvody NN</vt:lpstr>
      <vt:lpstr>IO3 - Řídící systém</vt:lpstr>
      <vt:lpstr>IO4 - Osvětlení areálu a ...</vt:lpstr>
      <vt:lpstr>'IO2 - Rozvody NN'!Názvy_tisku</vt:lpstr>
      <vt:lpstr>'IO3 - Řídící systém'!Názvy_tisku</vt:lpstr>
      <vt:lpstr>'IO4 - Osvětlení areálu a ...'!Názvy_tisku</vt:lpstr>
      <vt:lpstr>'Rekapitulace stavby'!Názvy_tisku</vt:lpstr>
      <vt:lpstr>'IO2 - Rozvody NN'!Oblast_tisku</vt:lpstr>
      <vt:lpstr>'IO3 - Řídící systém'!Oblast_tisku</vt:lpstr>
      <vt:lpstr>'IO4 - Osvětlení areálu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Brázda</dc:creator>
  <cp:lastModifiedBy>Lukáš Brázda</cp:lastModifiedBy>
  <dcterms:created xsi:type="dcterms:W3CDTF">2022-07-01T12:32:39Z</dcterms:created>
  <dcterms:modified xsi:type="dcterms:W3CDTF">2022-07-01T12:39:42Z</dcterms:modified>
</cp:coreProperties>
</file>